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firstSheet="1" activeTab="2"/>
  </bookViews>
  <sheets>
    <sheet name="0с1 (11)" sheetId="27" r:id="rId1"/>
    <sheet name="1с2 (10)" sheetId="26" r:id="rId2"/>
    <sheet name="2с3 (9)" sheetId="25" r:id="rId3"/>
    <sheet name="3с4 (8)" sheetId="24" r:id="rId4"/>
    <sheet name="4с5 (7)" sheetId="23" r:id="rId5"/>
    <sheet name="5с6 (6)" sheetId="22" r:id="rId6"/>
    <sheet name="6с7 (5)" sheetId="21" r:id="rId7"/>
    <sheet name="7с8 (4)" sheetId="20" r:id="rId8"/>
    <sheet name="8с9 (3)" sheetId="19" r:id="rId9"/>
    <sheet name="9с10 (2)" sheetId="18" r:id="rId10"/>
    <sheet name="10с11" sheetId="12" r:id="rId11"/>
    <sheet name="11с12 (3)" sheetId="17" r:id="rId12"/>
    <sheet name="12с13 (2)" sheetId="16" r:id="rId13"/>
    <sheet name="13с14" sheetId="13" r:id="rId14"/>
    <sheet name="14с15" sheetId="14" r:id="rId15"/>
    <sheet name="Лист1" sheetId="15" r:id="rId16"/>
  </sheets>
  <calcPr calcId="144525"/>
</workbook>
</file>

<file path=xl/calcChain.xml><?xml version="1.0" encoding="utf-8"?>
<calcChain xmlns="http://schemas.openxmlformats.org/spreadsheetml/2006/main">
  <c r="L19" i="25" l="1"/>
  <c r="K19" i="25"/>
  <c r="J19" i="25"/>
  <c r="L19" i="24"/>
  <c r="K19" i="24"/>
  <c r="J19" i="24"/>
  <c r="L49" i="14" l="1"/>
  <c r="L50" i="14"/>
  <c r="L51" i="14"/>
  <c r="L52" i="14"/>
  <c r="L53" i="14"/>
  <c r="K49" i="14"/>
  <c r="K50" i="14"/>
  <c r="K51" i="14"/>
  <c r="K52" i="14"/>
  <c r="K53" i="14"/>
  <c r="J49" i="14"/>
  <c r="J50" i="14"/>
  <c r="J51" i="14"/>
  <c r="J52" i="14"/>
  <c r="J53" i="14"/>
  <c r="I50" i="14"/>
  <c r="H50" i="14"/>
  <c r="G50" i="14"/>
  <c r="I48" i="14"/>
  <c r="H48" i="14"/>
  <c r="G48" i="14"/>
  <c r="I45" i="14"/>
  <c r="H45" i="14"/>
  <c r="G45" i="14"/>
  <c r="I39" i="14"/>
  <c r="H39" i="14"/>
  <c r="G39" i="14"/>
  <c r="I36" i="14"/>
  <c r="H36" i="14"/>
  <c r="G36" i="14"/>
  <c r="I30" i="14"/>
  <c r="H30" i="14"/>
  <c r="G30" i="14"/>
  <c r="I25" i="14"/>
  <c r="H25" i="14"/>
  <c r="G25" i="14"/>
  <c r="I20" i="14"/>
  <c r="H20" i="14"/>
  <c r="G20" i="14"/>
  <c r="I16" i="14"/>
  <c r="H16" i="14"/>
  <c r="G16" i="14"/>
  <c r="I14" i="14"/>
  <c r="H14" i="14"/>
  <c r="G14" i="14"/>
  <c r="I6" i="14"/>
  <c r="I53" i="14" s="1"/>
  <c r="H6" i="14"/>
  <c r="H53" i="14" s="1"/>
  <c r="G6" i="14"/>
  <c r="G53" i="14" s="1"/>
  <c r="F50" i="14"/>
  <c r="E50" i="14"/>
  <c r="D50" i="14"/>
  <c r="F48" i="14"/>
  <c r="E48" i="14"/>
  <c r="D48" i="14"/>
  <c r="F45" i="14"/>
  <c r="E45" i="14"/>
  <c r="D45" i="14"/>
  <c r="F39" i="14"/>
  <c r="E39" i="14"/>
  <c r="D39" i="14"/>
  <c r="F36" i="14"/>
  <c r="E36" i="14"/>
  <c r="D36" i="14"/>
  <c r="F30" i="14"/>
  <c r="E30" i="14"/>
  <c r="D30" i="14"/>
  <c r="F25" i="14"/>
  <c r="E25" i="14"/>
  <c r="D25" i="14"/>
  <c r="F20" i="14"/>
  <c r="E20" i="14"/>
  <c r="D20" i="14"/>
  <c r="F16" i="14"/>
  <c r="E16" i="14"/>
  <c r="D16" i="14"/>
  <c r="F14" i="14"/>
  <c r="E14" i="14"/>
  <c r="E53" i="14" s="1"/>
  <c r="D14" i="14"/>
  <c r="F6" i="14"/>
  <c r="F53" i="14" s="1"/>
  <c r="E6" i="14"/>
  <c r="D6" i="14"/>
  <c r="D53" i="14" s="1"/>
  <c r="L47" i="13"/>
  <c r="L48" i="13"/>
  <c r="L49" i="13"/>
  <c r="L50" i="13"/>
  <c r="L51" i="13"/>
  <c r="L52" i="13"/>
  <c r="L53" i="13"/>
  <c r="K47" i="13"/>
  <c r="K48" i="13"/>
  <c r="K49" i="13"/>
  <c r="K50" i="13"/>
  <c r="K51" i="13"/>
  <c r="K52" i="13"/>
  <c r="K53" i="13"/>
  <c r="J47" i="13"/>
  <c r="J48" i="13"/>
  <c r="J49" i="13"/>
  <c r="J50" i="13"/>
  <c r="J51" i="13"/>
  <c r="J52" i="13"/>
  <c r="J53" i="13"/>
  <c r="I50" i="13"/>
  <c r="H50" i="13"/>
  <c r="G50" i="13"/>
  <c r="I48" i="13"/>
  <c r="H48" i="13"/>
  <c r="G48" i="13"/>
  <c r="I45" i="13"/>
  <c r="H45" i="13"/>
  <c r="G45" i="13"/>
  <c r="I39" i="13"/>
  <c r="H39" i="13"/>
  <c r="G39" i="13"/>
  <c r="I36" i="13"/>
  <c r="H36" i="13"/>
  <c r="G36" i="13"/>
  <c r="I30" i="13"/>
  <c r="H30" i="13"/>
  <c r="G30" i="13"/>
  <c r="I25" i="13"/>
  <c r="H25" i="13"/>
  <c r="G25" i="13"/>
  <c r="I20" i="13"/>
  <c r="H20" i="13"/>
  <c r="G20" i="13"/>
  <c r="I16" i="13"/>
  <c r="H16" i="13"/>
  <c r="G16" i="13"/>
  <c r="I14" i="13"/>
  <c r="I53" i="13" s="1"/>
  <c r="H14" i="13"/>
  <c r="G14" i="13"/>
  <c r="G53" i="13" s="1"/>
  <c r="I6" i="13"/>
  <c r="H6" i="13"/>
  <c r="H53" i="13" s="1"/>
  <c r="G6" i="13"/>
  <c r="F50" i="13"/>
  <c r="E50" i="13"/>
  <c r="D50" i="13"/>
  <c r="F48" i="13"/>
  <c r="E48" i="13"/>
  <c r="D48" i="13"/>
  <c r="F45" i="13"/>
  <c r="E45" i="13"/>
  <c r="D45" i="13"/>
  <c r="F39" i="13"/>
  <c r="E39" i="13"/>
  <c r="D39" i="13"/>
  <c r="F36" i="13"/>
  <c r="E36" i="13"/>
  <c r="D36" i="13"/>
  <c r="F30" i="13"/>
  <c r="E30" i="13"/>
  <c r="D30" i="13"/>
  <c r="F25" i="13"/>
  <c r="E25" i="13"/>
  <c r="D25" i="13"/>
  <c r="F20" i="13"/>
  <c r="E20" i="13"/>
  <c r="D20" i="13"/>
  <c r="F16" i="13"/>
  <c r="E16" i="13"/>
  <c r="D16" i="13"/>
  <c r="F14" i="13"/>
  <c r="F53" i="13" s="1"/>
  <c r="E14" i="13"/>
  <c r="D14" i="13"/>
  <c r="D53" i="13" s="1"/>
  <c r="F6" i="13"/>
  <c r="E6" i="13"/>
  <c r="E53" i="13" s="1"/>
  <c r="D6" i="13"/>
  <c r="L47" i="16"/>
  <c r="L48" i="16"/>
  <c r="L49" i="16"/>
  <c r="L50" i="16"/>
  <c r="L51" i="16"/>
  <c r="L52" i="16"/>
  <c r="L53" i="16"/>
  <c r="K47" i="16"/>
  <c r="K48" i="16"/>
  <c r="K49" i="16"/>
  <c r="K50" i="16"/>
  <c r="K51" i="16"/>
  <c r="K52" i="16"/>
  <c r="K53" i="16"/>
  <c r="J47" i="16"/>
  <c r="J48" i="16"/>
  <c r="J49" i="16"/>
  <c r="J50" i="16"/>
  <c r="J51" i="16"/>
  <c r="J52" i="16"/>
  <c r="J53" i="16"/>
  <c r="I50" i="16"/>
  <c r="H50" i="16"/>
  <c r="G50" i="16"/>
  <c r="I48" i="16"/>
  <c r="H48" i="16"/>
  <c r="G48" i="16"/>
  <c r="I45" i="16"/>
  <c r="H45" i="16"/>
  <c r="G45" i="16"/>
  <c r="I39" i="16"/>
  <c r="H39" i="16"/>
  <c r="G39" i="16"/>
  <c r="I36" i="16"/>
  <c r="H36" i="16"/>
  <c r="G36" i="16"/>
  <c r="I30" i="16"/>
  <c r="H30" i="16"/>
  <c r="G30" i="16"/>
  <c r="I25" i="16"/>
  <c r="H25" i="16"/>
  <c r="G25" i="16"/>
  <c r="I20" i="16"/>
  <c r="H20" i="16"/>
  <c r="G20" i="16"/>
  <c r="I16" i="16"/>
  <c r="H16" i="16"/>
  <c r="G16" i="16"/>
  <c r="I14" i="16"/>
  <c r="H14" i="16"/>
  <c r="G14" i="16"/>
  <c r="I6" i="16"/>
  <c r="I53" i="16" s="1"/>
  <c r="H6" i="16"/>
  <c r="H53" i="16" s="1"/>
  <c r="G6" i="16"/>
  <c r="G53" i="16" s="1"/>
  <c r="F50" i="16"/>
  <c r="E50" i="16"/>
  <c r="D50" i="16"/>
  <c r="F48" i="16"/>
  <c r="E48" i="16"/>
  <c r="D48" i="16"/>
  <c r="F45" i="16"/>
  <c r="E45" i="16"/>
  <c r="D45" i="16"/>
  <c r="F39" i="16"/>
  <c r="E39" i="16"/>
  <c r="D39" i="16"/>
  <c r="F36" i="16"/>
  <c r="E36" i="16"/>
  <c r="D36" i="16"/>
  <c r="F30" i="16"/>
  <c r="E30" i="16"/>
  <c r="D30" i="16"/>
  <c r="F25" i="16"/>
  <c r="E25" i="16"/>
  <c r="D25" i="16"/>
  <c r="F20" i="16"/>
  <c r="E20" i="16"/>
  <c r="D20" i="16"/>
  <c r="F16" i="16"/>
  <c r="E16" i="16"/>
  <c r="D16" i="16"/>
  <c r="F14" i="16"/>
  <c r="E14" i="16"/>
  <c r="E53" i="16" s="1"/>
  <c r="D14" i="16"/>
  <c r="F6" i="16"/>
  <c r="F53" i="16" s="1"/>
  <c r="E6" i="16"/>
  <c r="D6" i="16"/>
  <c r="D53" i="16" s="1"/>
  <c r="L47" i="17"/>
  <c r="L48" i="17"/>
  <c r="L49" i="17"/>
  <c r="L50" i="17"/>
  <c r="L51" i="17"/>
  <c r="L52" i="17"/>
  <c r="L53" i="17"/>
  <c r="K47" i="17"/>
  <c r="K48" i="17"/>
  <c r="K49" i="17"/>
  <c r="K50" i="17"/>
  <c r="K51" i="17"/>
  <c r="K52" i="17"/>
  <c r="K53" i="17"/>
  <c r="J50" i="17"/>
  <c r="J51" i="17"/>
  <c r="J52" i="17"/>
  <c r="J53" i="17"/>
  <c r="I50" i="17"/>
  <c r="H50" i="17"/>
  <c r="G50" i="17"/>
  <c r="I48" i="17"/>
  <c r="H48" i="17"/>
  <c r="G48" i="17"/>
  <c r="I45" i="17"/>
  <c r="H45" i="17"/>
  <c r="G45" i="17"/>
  <c r="I39" i="17"/>
  <c r="H39" i="17"/>
  <c r="G39" i="17"/>
  <c r="I36" i="17"/>
  <c r="H36" i="17"/>
  <c r="G36" i="17"/>
  <c r="I30" i="17"/>
  <c r="H30" i="17"/>
  <c r="G30" i="17"/>
  <c r="I25" i="17"/>
  <c r="H25" i="17"/>
  <c r="G25" i="17"/>
  <c r="I20" i="17"/>
  <c r="H20" i="17"/>
  <c r="G20" i="17"/>
  <c r="I16" i="17"/>
  <c r="H16" i="17"/>
  <c r="G16" i="17"/>
  <c r="I14" i="17"/>
  <c r="I53" i="17" s="1"/>
  <c r="H14" i="17"/>
  <c r="G14" i="17"/>
  <c r="G53" i="17" s="1"/>
  <c r="I6" i="17"/>
  <c r="H6" i="17"/>
  <c r="H53" i="17" s="1"/>
  <c r="G6" i="17"/>
  <c r="F50" i="17"/>
  <c r="E50" i="17"/>
  <c r="D50" i="17"/>
  <c r="F48" i="17"/>
  <c r="E48" i="17"/>
  <c r="D48" i="17"/>
  <c r="F45" i="17"/>
  <c r="E45" i="17"/>
  <c r="D45" i="17"/>
  <c r="F39" i="17"/>
  <c r="E39" i="17"/>
  <c r="D39" i="17"/>
  <c r="F36" i="17"/>
  <c r="E36" i="17"/>
  <c r="D36" i="17"/>
  <c r="F30" i="17"/>
  <c r="E30" i="17"/>
  <c r="D30" i="17"/>
  <c r="F25" i="17"/>
  <c r="E25" i="17"/>
  <c r="D25" i="17"/>
  <c r="F20" i="17"/>
  <c r="E20" i="17"/>
  <c r="D20" i="17"/>
  <c r="F16" i="17"/>
  <c r="E16" i="17"/>
  <c r="D16" i="17"/>
  <c r="F14" i="17"/>
  <c r="F53" i="17" s="1"/>
  <c r="E14" i="17"/>
  <c r="D14" i="17"/>
  <c r="D53" i="17" s="1"/>
  <c r="F6" i="17"/>
  <c r="E6" i="17"/>
  <c r="E53" i="17" s="1"/>
  <c r="D6" i="17"/>
  <c r="L50" i="12"/>
  <c r="L51" i="12"/>
  <c r="L52" i="12"/>
  <c r="L53" i="12"/>
  <c r="K50" i="12"/>
  <c r="K51" i="12"/>
  <c r="K52" i="12"/>
  <c r="K53" i="12"/>
  <c r="J50" i="12"/>
  <c r="J51" i="12"/>
  <c r="J52" i="12"/>
  <c r="J53" i="12"/>
  <c r="I50" i="12"/>
  <c r="H50" i="12"/>
  <c r="G50" i="12"/>
  <c r="I48" i="12"/>
  <c r="H48" i="12"/>
  <c r="G48" i="12"/>
  <c r="I45" i="12"/>
  <c r="H45" i="12"/>
  <c r="G45" i="12"/>
  <c r="I39" i="12"/>
  <c r="H39" i="12"/>
  <c r="G39" i="12"/>
  <c r="I36" i="12"/>
  <c r="H36" i="12"/>
  <c r="G36" i="12"/>
  <c r="I30" i="12"/>
  <c r="H30" i="12"/>
  <c r="G30" i="12"/>
  <c r="I25" i="12"/>
  <c r="H25" i="12"/>
  <c r="G25" i="12"/>
  <c r="I20" i="12"/>
  <c r="H20" i="12"/>
  <c r="G20" i="12"/>
  <c r="I16" i="12"/>
  <c r="H16" i="12"/>
  <c r="G16" i="12"/>
  <c r="I14" i="12"/>
  <c r="I53" i="12" s="1"/>
  <c r="H14" i="12"/>
  <c r="G14" i="12"/>
  <c r="G53" i="12" s="1"/>
  <c r="I6" i="12"/>
  <c r="H6" i="12"/>
  <c r="H53" i="12" s="1"/>
  <c r="G6" i="12"/>
  <c r="F50" i="12"/>
  <c r="E50" i="12"/>
  <c r="D50" i="12"/>
  <c r="F48" i="12"/>
  <c r="E48" i="12"/>
  <c r="D48" i="12"/>
  <c r="F45" i="12"/>
  <c r="E45" i="12"/>
  <c r="D45" i="12"/>
  <c r="F39" i="12"/>
  <c r="E39" i="12"/>
  <c r="D39" i="12"/>
  <c r="F36" i="12"/>
  <c r="E36" i="12"/>
  <c r="D36" i="12"/>
  <c r="F30" i="12"/>
  <c r="E30" i="12"/>
  <c r="D30" i="12"/>
  <c r="F25" i="12"/>
  <c r="E25" i="12"/>
  <c r="D25" i="12"/>
  <c r="F20" i="12"/>
  <c r="E20" i="12"/>
  <c r="D20" i="12"/>
  <c r="F16" i="12"/>
  <c r="E16" i="12"/>
  <c r="D16" i="12"/>
  <c r="F14" i="12"/>
  <c r="E14" i="12"/>
  <c r="D14" i="12"/>
  <c r="F6" i="12"/>
  <c r="F53" i="12" s="1"/>
  <c r="E6" i="12"/>
  <c r="E53" i="12" s="1"/>
  <c r="D6" i="12"/>
  <c r="D53" i="12" s="1"/>
  <c r="L50" i="18"/>
  <c r="L51" i="18"/>
  <c r="L52" i="18"/>
  <c r="L53" i="18"/>
  <c r="K50" i="18"/>
  <c r="K51" i="18"/>
  <c r="K52" i="18"/>
  <c r="K53" i="18"/>
  <c r="J53" i="18"/>
  <c r="J50" i="18"/>
  <c r="J51" i="18"/>
  <c r="J52" i="18"/>
  <c r="I50" i="18"/>
  <c r="H50" i="18"/>
  <c r="G50" i="18"/>
  <c r="I48" i="18"/>
  <c r="H48" i="18"/>
  <c r="G48" i="18"/>
  <c r="I45" i="18"/>
  <c r="H45" i="18"/>
  <c r="G45" i="18"/>
  <c r="I39" i="18"/>
  <c r="H39" i="18"/>
  <c r="G39" i="18"/>
  <c r="I36" i="18"/>
  <c r="H36" i="18"/>
  <c r="G36" i="18"/>
  <c r="I30" i="18"/>
  <c r="H30" i="18"/>
  <c r="G30" i="18"/>
  <c r="I25" i="18"/>
  <c r="H25" i="18"/>
  <c r="G25" i="18"/>
  <c r="I20" i="18"/>
  <c r="H20" i="18"/>
  <c r="G20" i="18"/>
  <c r="I16" i="18"/>
  <c r="H16" i="18"/>
  <c r="G16" i="18"/>
  <c r="I14" i="18"/>
  <c r="H14" i="18"/>
  <c r="G14" i="18"/>
  <c r="I6" i="18"/>
  <c r="I53" i="18" s="1"/>
  <c r="H6" i="18"/>
  <c r="H53" i="18" s="1"/>
  <c r="G6" i="18"/>
  <c r="G53" i="18" s="1"/>
  <c r="F50" i="18"/>
  <c r="E50" i="18"/>
  <c r="D50" i="18"/>
  <c r="F48" i="18"/>
  <c r="E48" i="18"/>
  <c r="D48" i="18"/>
  <c r="F45" i="18"/>
  <c r="E45" i="18"/>
  <c r="D45" i="18"/>
  <c r="F39" i="18"/>
  <c r="E39" i="18"/>
  <c r="D39" i="18"/>
  <c r="F36" i="18"/>
  <c r="E36" i="18"/>
  <c r="D36" i="18"/>
  <c r="F30" i="18"/>
  <c r="E30" i="18"/>
  <c r="D30" i="18"/>
  <c r="F25" i="18"/>
  <c r="E25" i="18"/>
  <c r="D25" i="18"/>
  <c r="F20" i="18"/>
  <c r="E20" i="18"/>
  <c r="D20" i="18"/>
  <c r="F16" i="18"/>
  <c r="E16" i="18"/>
  <c r="D16" i="18"/>
  <c r="F14" i="18"/>
  <c r="E14" i="18"/>
  <c r="D14" i="18"/>
  <c r="F6" i="18"/>
  <c r="F53" i="18" s="1"/>
  <c r="E6" i="18"/>
  <c r="E53" i="18" s="1"/>
  <c r="D6" i="18"/>
  <c r="D53" i="18" s="1"/>
  <c r="L50" i="19"/>
  <c r="L51" i="19"/>
  <c r="L52" i="19"/>
  <c r="L53" i="19"/>
  <c r="K50" i="19"/>
  <c r="K51" i="19"/>
  <c r="K52" i="19"/>
  <c r="K53" i="19"/>
  <c r="J50" i="19"/>
  <c r="J51" i="19"/>
  <c r="J52" i="19"/>
  <c r="J53" i="19"/>
  <c r="I50" i="19"/>
  <c r="H50" i="19"/>
  <c r="G50" i="19"/>
  <c r="I48" i="19"/>
  <c r="H48" i="19"/>
  <c r="G48" i="19"/>
  <c r="I45" i="19"/>
  <c r="H45" i="19"/>
  <c r="G45" i="19"/>
  <c r="I39" i="19"/>
  <c r="H39" i="19"/>
  <c r="G39" i="19"/>
  <c r="I36" i="19"/>
  <c r="H36" i="19"/>
  <c r="G36" i="19"/>
  <c r="I30" i="19"/>
  <c r="H30" i="19"/>
  <c r="G30" i="19"/>
  <c r="I25" i="19"/>
  <c r="H25" i="19"/>
  <c r="G25" i="19"/>
  <c r="I20" i="19"/>
  <c r="H20" i="19"/>
  <c r="G20" i="19"/>
  <c r="I16" i="19"/>
  <c r="H16" i="19"/>
  <c r="G16" i="19"/>
  <c r="I14" i="19"/>
  <c r="H14" i="19"/>
  <c r="G14" i="19"/>
  <c r="I6" i="19"/>
  <c r="I53" i="19" s="1"/>
  <c r="H6" i="19"/>
  <c r="H53" i="19" s="1"/>
  <c r="G6" i="19"/>
  <c r="G53" i="19" s="1"/>
  <c r="F50" i="19"/>
  <c r="E50" i="19"/>
  <c r="D50" i="19"/>
  <c r="F48" i="19"/>
  <c r="E48" i="19"/>
  <c r="D48" i="19"/>
  <c r="F45" i="19"/>
  <c r="E45" i="19"/>
  <c r="D45" i="19"/>
  <c r="F39" i="19"/>
  <c r="E39" i="19"/>
  <c r="D39" i="19"/>
  <c r="F36" i="19"/>
  <c r="E36" i="19"/>
  <c r="D36" i="19"/>
  <c r="F30" i="19"/>
  <c r="E30" i="19"/>
  <c r="D30" i="19"/>
  <c r="F25" i="19"/>
  <c r="E25" i="19"/>
  <c r="D25" i="19"/>
  <c r="F20" i="19"/>
  <c r="E20" i="19"/>
  <c r="D20" i="19"/>
  <c r="F16" i="19"/>
  <c r="E16" i="19"/>
  <c r="D16" i="19"/>
  <c r="F14" i="19"/>
  <c r="E14" i="19"/>
  <c r="D14" i="19"/>
  <c r="F6" i="19"/>
  <c r="F53" i="19" s="1"/>
  <c r="E6" i="19"/>
  <c r="E53" i="19" s="1"/>
  <c r="D6" i="19"/>
  <c r="D53" i="19" s="1"/>
  <c r="J53" i="20"/>
  <c r="K53" i="20"/>
  <c r="L50" i="20"/>
  <c r="L51" i="20"/>
  <c r="L52" i="20"/>
  <c r="K50" i="20"/>
  <c r="K51" i="20"/>
  <c r="K52" i="20"/>
  <c r="J50" i="20"/>
  <c r="J51" i="20"/>
  <c r="J52" i="20"/>
  <c r="I50" i="20"/>
  <c r="H50" i="20"/>
  <c r="G50" i="20"/>
  <c r="I48" i="20"/>
  <c r="H48" i="20"/>
  <c r="G48" i="20"/>
  <c r="I45" i="20"/>
  <c r="H45" i="20"/>
  <c r="G45" i="20"/>
  <c r="I39" i="20"/>
  <c r="H39" i="20"/>
  <c r="G39" i="20"/>
  <c r="I36" i="20"/>
  <c r="H36" i="20"/>
  <c r="G36" i="20"/>
  <c r="I30" i="20"/>
  <c r="H30" i="20"/>
  <c r="G30" i="20"/>
  <c r="I25" i="20"/>
  <c r="H25" i="20"/>
  <c r="G25" i="20"/>
  <c r="I20" i="20"/>
  <c r="H20" i="20"/>
  <c r="G20" i="20"/>
  <c r="I16" i="20"/>
  <c r="H16" i="20"/>
  <c r="G16" i="20"/>
  <c r="I14" i="20"/>
  <c r="H14" i="20"/>
  <c r="H53" i="20" s="1"/>
  <c r="G14" i="20"/>
  <c r="I6" i="20"/>
  <c r="I53" i="20" s="1"/>
  <c r="L53" i="20" s="1"/>
  <c r="H6" i="20"/>
  <c r="G6" i="20"/>
  <c r="G53" i="20" s="1"/>
  <c r="F50" i="20"/>
  <c r="E50" i="20"/>
  <c r="D50" i="20"/>
  <c r="F48" i="20"/>
  <c r="E48" i="20"/>
  <c r="D48" i="20"/>
  <c r="F45" i="20"/>
  <c r="E45" i="20"/>
  <c r="D45" i="20"/>
  <c r="F39" i="20"/>
  <c r="E39" i="20"/>
  <c r="D39" i="20"/>
  <c r="F36" i="20"/>
  <c r="E36" i="20"/>
  <c r="D36" i="20"/>
  <c r="F30" i="20"/>
  <c r="E30" i="20"/>
  <c r="D30" i="20"/>
  <c r="F25" i="20"/>
  <c r="E25" i="20"/>
  <c r="D25" i="20"/>
  <c r="F20" i="20"/>
  <c r="E20" i="20"/>
  <c r="D20" i="20"/>
  <c r="F16" i="20"/>
  <c r="E16" i="20"/>
  <c r="D16" i="20"/>
  <c r="F14" i="20"/>
  <c r="F53" i="20" s="1"/>
  <c r="E14" i="20"/>
  <c r="D14" i="20"/>
  <c r="D53" i="20" s="1"/>
  <c r="F6" i="20"/>
  <c r="E6" i="20"/>
  <c r="E53" i="20" s="1"/>
  <c r="D6" i="20"/>
  <c r="L50" i="21"/>
  <c r="L51" i="21"/>
  <c r="L52" i="21"/>
  <c r="L53" i="21"/>
  <c r="K50" i="21"/>
  <c r="K51" i="21"/>
  <c r="K52" i="21"/>
  <c r="K53" i="21"/>
  <c r="J50" i="21"/>
  <c r="J51" i="21"/>
  <c r="J52" i="21"/>
  <c r="J53" i="21"/>
  <c r="I50" i="21"/>
  <c r="H50" i="21"/>
  <c r="G50" i="21"/>
  <c r="I48" i="21"/>
  <c r="H48" i="21"/>
  <c r="G48" i="21"/>
  <c r="I45" i="21"/>
  <c r="H45" i="21"/>
  <c r="G45" i="21"/>
  <c r="I39" i="21"/>
  <c r="H39" i="21"/>
  <c r="G39" i="21"/>
  <c r="I36" i="21"/>
  <c r="H36" i="21"/>
  <c r="G36" i="21"/>
  <c r="I30" i="21"/>
  <c r="H30" i="21"/>
  <c r="G30" i="21"/>
  <c r="I25" i="21"/>
  <c r="H25" i="21"/>
  <c r="G25" i="21"/>
  <c r="I20" i="21"/>
  <c r="H20" i="21"/>
  <c r="G20" i="21"/>
  <c r="I16" i="21"/>
  <c r="H16" i="21"/>
  <c r="G16" i="21"/>
  <c r="I14" i="21"/>
  <c r="H14" i="21"/>
  <c r="H53" i="21" s="1"/>
  <c r="G14" i="21"/>
  <c r="I6" i="21"/>
  <c r="I53" i="21" s="1"/>
  <c r="H6" i="21"/>
  <c r="G6" i="21"/>
  <c r="G53" i="21" s="1"/>
  <c r="F50" i="21"/>
  <c r="E50" i="21"/>
  <c r="D50" i="21"/>
  <c r="F48" i="21"/>
  <c r="E48" i="21"/>
  <c r="D48" i="21"/>
  <c r="F45" i="21"/>
  <c r="E45" i="21"/>
  <c r="D45" i="21"/>
  <c r="F39" i="21"/>
  <c r="E39" i="21"/>
  <c r="D39" i="21"/>
  <c r="F36" i="21"/>
  <c r="E36" i="21"/>
  <c r="D36" i="21"/>
  <c r="F30" i="21"/>
  <c r="E30" i="21"/>
  <c r="D30" i="21"/>
  <c r="F25" i="21"/>
  <c r="E25" i="21"/>
  <c r="D25" i="21"/>
  <c r="F20" i="21"/>
  <c r="E20" i="21"/>
  <c r="D20" i="21"/>
  <c r="F16" i="21"/>
  <c r="E16" i="21"/>
  <c r="D16" i="21"/>
  <c r="F14" i="21"/>
  <c r="E14" i="21"/>
  <c r="E53" i="21" s="1"/>
  <c r="D14" i="21"/>
  <c r="F6" i="21"/>
  <c r="F53" i="21" s="1"/>
  <c r="E6" i="21"/>
  <c r="D6" i="21"/>
  <c r="D53" i="21" s="1"/>
  <c r="L50" i="22"/>
  <c r="L51" i="22"/>
  <c r="L52" i="22"/>
  <c r="L53" i="22"/>
  <c r="K50" i="22"/>
  <c r="K51" i="22"/>
  <c r="K52" i="22"/>
  <c r="K53" i="22"/>
  <c r="J50" i="22"/>
  <c r="J51" i="22"/>
  <c r="J52" i="22"/>
  <c r="J53" i="22"/>
  <c r="I50" i="22"/>
  <c r="H50" i="22"/>
  <c r="G50" i="22"/>
  <c r="I48" i="22"/>
  <c r="H48" i="22"/>
  <c r="G48" i="22"/>
  <c r="I45" i="22"/>
  <c r="H45" i="22"/>
  <c r="G45" i="22"/>
  <c r="I39" i="22"/>
  <c r="H39" i="22"/>
  <c r="G39" i="22"/>
  <c r="I36" i="22"/>
  <c r="H36" i="22"/>
  <c r="G36" i="22"/>
  <c r="I30" i="22"/>
  <c r="H30" i="22"/>
  <c r="G30" i="22"/>
  <c r="I25" i="22"/>
  <c r="H25" i="22"/>
  <c r="G25" i="22"/>
  <c r="I20" i="22"/>
  <c r="H20" i="22"/>
  <c r="G20" i="22"/>
  <c r="I16" i="22"/>
  <c r="H16" i="22"/>
  <c r="G16" i="22"/>
  <c r="I14" i="22"/>
  <c r="H14" i="22"/>
  <c r="G14" i="22"/>
  <c r="I6" i="22"/>
  <c r="I53" i="22" s="1"/>
  <c r="H6" i="22"/>
  <c r="H53" i="22" s="1"/>
  <c r="G6" i="22"/>
  <c r="G53" i="22" s="1"/>
  <c r="F50" i="22"/>
  <c r="E50" i="22"/>
  <c r="D50" i="22"/>
  <c r="F48" i="22"/>
  <c r="E48" i="22"/>
  <c r="D48" i="22"/>
  <c r="F45" i="22"/>
  <c r="E45" i="22"/>
  <c r="D45" i="22"/>
  <c r="F39" i="22"/>
  <c r="E39" i="22"/>
  <c r="D39" i="22"/>
  <c r="F36" i="22"/>
  <c r="E36" i="22"/>
  <c r="D36" i="22"/>
  <c r="F30" i="22"/>
  <c r="E30" i="22"/>
  <c r="D30" i="22"/>
  <c r="F25" i="22"/>
  <c r="E25" i="22"/>
  <c r="D25" i="22"/>
  <c r="F20" i="22"/>
  <c r="E20" i="22"/>
  <c r="D20" i="22"/>
  <c r="F16" i="22"/>
  <c r="E16" i="22"/>
  <c r="D16" i="22"/>
  <c r="F14" i="22"/>
  <c r="F53" i="22" s="1"/>
  <c r="E14" i="22"/>
  <c r="D14" i="22"/>
  <c r="D53" i="22" s="1"/>
  <c r="F6" i="22"/>
  <c r="E6" i="22"/>
  <c r="E53" i="22" s="1"/>
  <c r="D6" i="22"/>
  <c r="I50" i="23"/>
  <c r="H50" i="23"/>
  <c r="G50" i="23"/>
  <c r="I48" i="23"/>
  <c r="H48" i="23"/>
  <c r="G48" i="23"/>
  <c r="I45" i="23"/>
  <c r="H45" i="23"/>
  <c r="G45" i="23"/>
  <c r="I39" i="23"/>
  <c r="H39" i="23"/>
  <c r="G39" i="23"/>
  <c r="I36" i="23"/>
  <c r="H36" i="23"/>
  <c r="G36" i="23"/>
  <c r="I30" i="23"/>
  <c r="H30" i="23"/>
  <c r="G30" i="23"/>
  <c r="I25" i="23"/>
  <c r="H25" i="23"/>
  <c r="G25" i="23"/>
  <c r="I20" i="23"/>
  <c r="H20" i="23"/>
  <c r="G20" i="23"/>
  <c r="I16" i="23"/>
  <c r="H16" i="23"/>
  <c r="G16" i="23"/>
  <c r="I14" i="23"/>
  <c r="I53" i="23" s="1"/>
  <c r="L53" i="23" s="1"/>
  <c r="H14" i="23"/>
  <c r="G14" i="23"/>
  <c r="G53" i="23" s="1"/>
  <c r="J53" i="23" s="1"/>
  <c r="I6" i="23"/>
  <c r="H6" i="23"/>
  <c r="H53" i="23" s="1"/>
  <c r="K53" i="23" s="1"/>
  <c r="G6" i="23"/>
  <c r="L50" i="23"/>
  <c r="L51" i="23"/>
  <c r="L52" i="23"/>
  <c r="K50" i="23"/>
  <c r="K51" i="23"/>
  <c r="K52" i="23"/>
  <c r="J50" i="23"/>
  <c r="J51" i="23"/>
  <c r="J52" i="23"/>
  <c r="F50" i="23"/>
  <c r="E50" i="23"/>
  <c r="D50" i="23"/>
  <c r="F48" i="23"/>
  <c r="E48" i="23"/>
  <c r="D48" i="23"/>
  <c r="F45" i="23"/>
  <c r="E45" i="23"/>
  <c r="D45" i="23"/>
  <c r="F39" i="23"/>
  <c r="E39" i="23"/>
  <c r="D39" i="23"/>
  <c r="F36" i="23"/>
  <c r="E36" i="23"/>
  <c r="D36" i="23"/>
  <c r="F30" i="23"/>
  <c r="E30" i="23"/>
  <c r="D30" i="23"/>
  <c r="F25" i="23"/>
  <c r="E25" i="23"/>
  <c r="D25" i="23"/>
  <c r="F20" i="23"/>
  <c r="E20" i="23"/>
  <c r="D20" i="23"/>
  <c r="F16" i="23"/>
  <c r="E16" i="23"/>
  <c r="D16" i="23"/>
  <c r="F14" i="23"/>
  <c r="E14" i="23"/>
  <c r="D14" i="23"/>
  <c r="F6" i="23"/>
  <c r="F53" i="23" s="1"/>
  <c r="E6" i="23"/>
  <c r="E53" i="23" s="1"/>
  <c r="D6" i="23"/>
  <c r="D53" i="23" s="1"/>
  <c r="I50" i="24"/>
  <c r="H50" i="24"/>
  <c r="G50" i="24"/>
  <c r="I48" i="24"/>
  <c r="H48" i="24"/>
  <c r="G48" i="24"/>
  <c r="I45" i="24"/>
  <c r="H45" i="24"/>
  <c r="G45" i="24"/>
  <c r="I39" i="24"/>
  <c r="H39" i="24"/>
  <c r="G39" i="24"/>
  <c r="I36" i="24"/>
  <c r="H36" i="24"/>
  <c r="G36" i="24"/>
  <c r="I30" i="24"/>
  <c r="H30" i="24"/>
  <c r="G30" i="24"/>
  <c r="I25" i="24"/>
  <c r="H25" i="24"/>
  <c r="G25" i="24"/>
  <c r="I20" i="24"/>
  <c r="H20" i="24"/>
  <c r="G20" i="24"/>
  <c r="I16" i="24"/>
  <c r="H16" i="24"/>
  <c r="G16" i="24"/>
  <c r="I14" i="24"/>
  <c r="H14" i="24"/>
  <c r="H53" i="24" s="1"/>
  <c r="G14" i="24"/>
  <c r="I6" i="24"/>
  <c r="I53" i="24" s="1"/>
  <c r="H6" i="24"/>
  <c r="G6" i="24"/>
  <c r="G53" i="24" s="1"/>
  <c r="F50" i="24"/>
  <c r="L51" i="24" s="1"/>
  <c r="E50" i="24"/>
  <c r="D50" i="24"/>
  <c r="F48" i="24"/>
  <c r="E48" i="24"/>
  <c r="K48" i="24" s="1"/>
  <c r="D48" i="24"/>
  <c r="F45" i="24"/>
  <c r="E45" i="24"/>
  <c r="D45" i="24"/>
  <c r="F39" i="24"/>
  <c r="E39" i="24"/>
  <c r="D39" i="24"/>
  <c r="F36" i="24"/>
  <c r="E36" i="24"/>
  <c r="D36" i="24"/>
  <c r="F30" i="24"/>
  <c r="E30" i="24"/>
  <c r="D30" i="24"/>
  <c r="F25" i="24"/>
  <c r="E25" i="24"/>
  <c r="D25" i="24"/>
  <c r="F20" i="24"/>
  <c r="E20" i="24"/>
  <c r="D20" i="24"/>
  <c r="F16" i="24"/>
  <c r="E16" i="24"/>
  <c r="D16" i="24"/>
  <c r="F14" i="24"/>
  <c r="E14" i="24"/>
  <c r="E53" i="24" s="1"/>
  <c r="D14" i="24"/>
  <c r="F6" i="24"/>
  <c r="F53" i="24" s="1"/>
  <c r="E6" i="24"/>
  <c r="D6" i="24"/>
  <c r="D53" i="24" s="1"/>
  <c r="L52" i="24"/>
  <c r="K52" i="24"/>
  <c r="J51" i="24"/>
  <c r="K51" i="24"/>
  <c r="L49" i="24"/>
  <c r="K49" i="24"/>
  <c r="J49" i="24"/>
  <c r="L48" i="24"/>
  <c r="J48" i="24"/>
  <c r="L47" i="24"/>
  <c r="K47" i="24"/>
  <c r="J47" i="24"/>
  <c r="L46" i="24"/>
  <c r="K46" i="24"/>
  <c r="J46" i="24"/>
  <c r="K45" i="24"/>
  <c r="J45" i="24"/>
  <c r="L44" i="24"/>
  <c r="K44" i="24"/>
  <c r="J44" i="24"/>
  <c r="L43" i="24"/>
  <c r="K43" i="24"/>
  <c r="J43" i="24"/>
  <c r="L42" i="24"/>
  <c r="K42" i="24"/>
  <c r="J42" i="24"/>
  <c r="L41" i="24"/>
  <c r="K41" i="24"/>
  <c r="J41" i="24"/>
  <c r="L40" i="24"/>
  <c r="K40" i="24"/>
  <c r="J40" i="24"/>
  <c r="L39" i="24"/>
  <c r="J39" i="24"/>
  <c r="L38" i="24"/>
  <c r="K38" i="24"/>
  <c r="J38" i="24"/>
  <c r="L37" i="24"/>
  <c r="K37" i="24"/>
  <c r="J37" i="24"/>
  <c r="K36" i="24"/>
  <c r="L35" i="24"/>
  <c r="K35" i="24"/>
  <c r="J35" i="24"/>
  <c r="L34" i="24"/>
  <c r="K34" i="24"/>
  <c r="J34" i="24"/>
  <c r="L33" i="24"/>
  <c r="K33" i="24"/>
  <c r="J33" i="24"/>
  <c r="L32" i="24"/>
  <c r="K32" i="24"/>
  <c r="J32" i="24"/>
  <c r="L31" i="24"/>
  <c r="K31" i="24"/>
  <c r="J31" i="24"/>
  <c r="L30" i="24"/>
  <c r="J30" i="24"/>
  <c r="L29" i="24"/>
  <c r="K29" i="24"/>
  <c r="J29" i="24"/>
  <c r="L28" i="24"/>
  <c r="K28" i="24"/>
  <c r="J28" i="24"/>
  <c r="L27" i="24"/>
  <c r="K27" i="24"/>
  <c r="J27" i="24"/>
  <c r="L26" i="24"/>
  <c r="K26" i="24"/>
  <c r="J26" i="24"/>
  <c r="K25" i="24"/>
  <c r="J25" i="24"/>
  <c r="L24" i="24"/>
  <c r="K24" i="24"/>
  <c r="J24" i="24"/>
  <c r="L23" i="24"/>
  <c r="K23" i="24"/>
  <c r="J23" i="24"/>
  <c r="L22" i="24"/>
  <c r="K22" i="24"/>
  <c r="J22" i="24"/>
  <c r="L21" i="24"/>
  <c r="K21" i="24"/>
  <c r="J21" i="24"/>
  <c r="L20" i="24"/>
  <c r="J20" i="24"/>
  <c r="K20" i="24"/>
  <c r="L18" i="24"/>
  <c r="K18" i="24"/>
  <c r="J18" i="24"/>
  <c r="L17" i="24"/>
  <c r="K17" i="24"/>
  <c r="J17" i="24"/>
  <c r="K16" i="24"/>
  <c r="L16" i="24"/>
  <c r="L15" i="24"/>
  <c r="K15" i="24"/>
  <c r="J15" i="24"/>
  <c r="K14" i="24"/>
  <c r="L14" i="24"/>
  <c r="J14" i="24"/>
  <c r="L13" i="24"/>
  <c r="K13" i="24"/>
  <c r="J13" i="24"/>
  <c r="L12" i="24"/>
  <c r="K12" i="24"/>
  <c r="J12" i="24"/>
  <c r="L11" i="24"/>
  <c r="K11" i="24"/>
  <c r="J11" i="24"/>
  <c r="L9" i="24"/>
  <c r="K9" i="24"/>
  <c r="J9" i="24"/>
  <c r="L8" i="24"/>
  <c r="K8" i="24"/>
  <c r="J8" i="24"/>
  <c r="L7" i="24"/>
  <c r="K7" i="24"/>
  <c r="J7" i="24"/>
  <c r="L6" i="24"/>
  <c r="J6" i="24"/>
  <c r="L52" i="25"/>
  <c r="K52" i="25"/>
  <c r="L52" i="26"/>
  <c r="K52" i="26"/>
  <c r="L50" i="25"/>
  <c r="I50" i="25"/>
  <c r="H50" i="25"/>
  <c r="G50" i="25"/>
  <c r="I48" i="25"/>
  <c r="H48" i="25"/>
  <c r="G48" i="25"/>
  <c r="I45" i="25"/>
  <c r="H45" i="25"/>
  <c r="G45" i="25"/>
  <c r="I39" i="25"/>
  <c r="H39" i="25"/>
  <c r="G39" i="25"/>
  <c r="I36" i="25"/>
  <c r="H36" i="25"/>
  <c r="G36" i="25"/>
  <c r="I30" i="25"/>
  <c r="H30" i="25"/>
  <c r="G30" i="25"/>
  <c r="I25" i="25"/>
  <c r="H25" i="25"/>
  <c r="G25" i="25"/>
  <c r="I20" i="25"/>
  <c r="H20" i="25"/>
  <c r="G20" i="25"/>
  <c r="I16" i="25"/>
  <c r="H16" i="25"/>
  <c r="G16" i="25"/>
  <c r="I14" i="25"/>
  <c r="H14" i="25"/>
  <c r="G14" i="25"/>
  <c r="I6" i="25"/>
  <c r="I53" i="25" s="1"/>
  <c r="H6" i="25"/>
  <c r="H53" i="25" s="1"/>
  <c r="G6" i="25"/>
  <c r="G53" i="25" s="1"/>
  <c r="F50" i="25"/>
  <c r="E50" i="25"/>
  <c r="K51" i="25" s="1"/>
  <c r="D50" i="25"/>
  <c r="F48" i="25"/>
  <c r="E48" i="25"/>
  <c r="D48" i="25"/>
  <c r="F45" i="25"/>
  <c r="E45" i="25"/>
  <c r="D45" i="25"/>
  <c r="F39" i="25"/>
  <c r="E39" i="25"/>
  <c r="D39" i="25"/>
  <c r="J39" i="25" s="1"/>
  <c r="F36" i="25"/>
  <c r="E36" i="25"/>
  <c r="K36" i="25" s="1"/>
  <c r="D36" i="25"/>
  <c r="F30" i="25"/>
  <c r="E30" i="25"/>
  <c r="D30" i="25"/>
  <c r="F25" i="25"/>
  <c r="E25" i="25"/>
  <c r="D25" i="25"/>
  <c r="F20" i="25"/>
  <c r="E20" i="25"/>
  <c r="D20" i="25"/>
  <c r="F16" i="25"/>
  <c r="E16" i="25"/>
  <c r="D16" i="25"/>
  <c r="F14" i="25"/>
  <c r="L14" i="25" s="1"/>
  <c r="E14" i="25"/>
  <c r="D14" i="25"/>
  <c r="D53" i="25" s="1"/>
  <c r="F6" i="25"/>
  <c r="E6" i="25"/>
  <c r="E53" i="25" s="1"/>
  <c r="D6" i="25"/>
  <c r="L51" i="25"/>
  <c r="J51" i="25"/>
  <c r="J50" i="25"/>
  <c r="L49" i="25"/>
  <c r="K49" i="25"/>
  <c r="J49" i="25"/>
  <c r="K48" i="25"/>
  <c r="L47" i="25"/>
  <c r="K47" i="25"/>
  <c r="J47" i="25"/>
  <c r="L46" i="25"/>
  <c r="K46" i="25"/>
  <c r="J46" i="25"/>
  <c r="K45" i="25"/>
  <c r="L45" i="25"/>
  <c r="J45" i="25"/>
  <c r="L44" i="25"/>
  <c r="K44" i="25"/>
  <c r="J44" i="25"/>
  <c r="L43" i="25"/>
  <c r="K43" i="25"/>
  <c r="J43" i="25"/>
  <c r="L42" i="25"/>
  <c r="K42" i="25"/>
  <c r="J42" i="25"/>
  <c r="L41" i="25"/>
  <c r="K41" i="25"/>
  <c r="J41" i="25"/>
  <c r="L40" i="25"/>
  <c r="K40" i="25"/>
  <c r="J40" i="25"/>
  <c r="K39" i="25"/>
  <c r="L39" i="25"/>
  <c r="L38" i="25"/>
  <c r="K38" i="25"/>
  <c r="J38" i="25"/>
  <c r="L37" i="25"/>
  <c r="K37" i="25"/>
  <c r="J37" i="25"/>
  <c r="L36" i="25"/>
  <c r="J36" i="25"/>
  <c r="L35" i="25"/>
  <c r="K35" i="25"/>
  <c r="J35" i="25"/>
  <c r="L34" i="25"/>
  <c r="K34" i="25"/>
  <c r="J34" i="25"/>
  <c r="L33" i="25"/>
  <c r="K33" i="25"/>
  <c r="J33" i="25"/>
  <c r="L32" i="25"/>
  <c r="K32" i="25"/>
  <c r="J32" i="25"/>
  <c r="L31" i="25"/>
  <c r="K31" i="25"/>
  <c r="J31" i="25"/>
  <c r="K30" i="25"/>
  <c r="L29" i="25"/>
  <c r="K29" i="25"/>
  <c r="J29" i="25"/>
  <c r="L28" i="25"/>
  <c r="K28" i="25"/>
  <c r="J28" i="25"/>
  <c r="L27" i="25"/>
  <c r="K27" i="25"/>
  <c r="J27" i="25"/>
  <c r="L26" i="25"/>
  <c r="K26" i="25"/>
  <c r="J26" i="25"/>
  <c r="K25" i="25"/>
  <c r="L25" i="25"/>
  <c r="J25" i="25"/>
  <c r="L24" i="25"/>
  <c r="K24" i="25"/>
  <c r="J24" i="25"/>
  <c r="L23" i="25"/>
  <c r="K23" i="25"/>
  <c r="J23" i="25"/>
  <c r="L22" i="25"/>
  <c r="K22" i="25"/>
  <c r="J22" i="25"/>
  <c r="L21" i="25"/>
  <c r="K21" i="25"/>
  <c r="J21" i="25"/>
  <c r="L20" i="25"/>
  <c r="J20" i="25"/>
  <c r="K20" i="25"/>
  <c r="L18" i="25"/>
  <c r="K18" i="25"/>
  <c r="J18" i="25"/>
  <c r="L17" i="25"/>
  <c r="K17" i="25"/>
  <c r="J17" i="25"/>
  <c r="L16" i="25"/>
  <c r="J16" i="25"/>
  <c r="L15" i="25"/>
  <c r="K15" i="25"/>
  <c r="J15" i="25"/>
  <c r="K14" i="25"/>
  <c r="J14" i="25"/>
  <c r="L13" i="25"/>
  <c r="K13" i="25"/>
  <c r="J13" i="25"/>
  <c r="L12" i="25"/>
  <c r="K12" i="25"/>
  <c r="J12" i="25"/>
  <c r="L11" i="25"/>
  <c r="K11" i="25"/>
  <c r="J11" i="25"/>
  <c r="L9" i="25"/>
  <c r="K9" i="25"/>
  <c r="J9" i="25"/>
  <c r="L8" i="25"/>
  <c r="K8" i="25"/>
  <c r="J8" i="25"/>
  <c r="L7" i="25"/>
  <c r="K7" i="25"/>
  <c r="J7" i="25"/>
  <c r="L6" i="25"/>
  <c r="J6" i="25"/>
  <c r="E48" i="27"/>
  <c r="F48" i="27"/>
  <c r="G48" i="27"/>
  <c r="H48" i="27"/>
  <c r="I48" i="27"/>
  <c r="D48" i="27"/>
  <c r="I50" i="26"/>
  <c r="H50" i="26"/>
  <c r="G50" i="26"/>
  <c r="I48" i="26"/>
  <c r="H48" i="26"/>
  <c r="G48" i="26"/>
  <c r="I45" i="26"/>
  <c r="H45" i="26"/>
  <c r="G45" i="26"/>
  <c r="I39" i="26"/>
  <c r="I53" i="26" s="1"/>
  <c r="H39" i="26"/>
  <c r="H53" i="26" s="1"/>
  <c r="G39" i="26"/>
  <c r="G53" i="26" s="1"/>
  <c r="E48" i="26"/>
  <c r="F48" i="26"/>
  <c r="D48" i="26"/>
  <c r="I36" i="26"/>
  <c r="H36" i="26"/>
  <c r="G36" i="26"/>
  <c r="I30" i="26"/>
  <c r="H30" i="26"/>
  <c r="G30" i="26"/>
  <c r="I25" i="26"/>
  <c r="H25" i="26"/>
  <c r="G25" i="26"/>
  <c r="I20" i="26"/>
  <c r="H20" i="26"/>
  <c r="G20" i="26"/>
  <c r="I16" i="26"/>
  <c r="H16" i="26"/>
  <c r="G16" i="26"/>
  <c r="I14" i="26"/>
  <c r="H14" i="26"/>
  <c r="G14" i="26"/>
  <c r="I6" i="26"/>
  <c r="H6" i="26"/>
  <c r="G6" i="26"/>
  <c r="J16" i="24" l="1"/>
  <c r="L25" i="24"/>
  <c r="K30" i="24"/>
  <c r="L45" i="24"/>
  <c r="J36" i="24"/>
  <c r="J53" i="24" s="1"/>
  <c r="L36" i="24"/>
  <c r="K39" i="24"/>
  <c r="J50" i="24"/>
  <c r="L50" i="24"/>
  <c r="L53" i="24" s="1"/>
  <c r="K6" i="24"/>
  <c r="K50" i="24"/>
  <c r="F53" i="25"/>
  <c r="K16" i="25"/>
  <c r="J30" i="25"/>
  <c r="L30" i="25"/>
  <c r="L53" i="25" s="1"/>
  <c r="J48" i="25"/>
  <c r="L48" i="25"/>
  <c r="K6" i="25"/>
  <c r="K53" i="25" s="1"/>
  <c r="K50" i="25"/>
  <c r="F50" i="26"/>
  <c r="L51" i="26" s="1"/>
  <c r="E50" i="26"/>
  <c r="K51" i="26" s="1"/>
  <c r="D50" i="26"/>
  <c r="J51" i="26" s="1"/>
  <c r="F45" i="26"/>
  <c r="E45" i="26"/>
  <c r="D45" i="26"/>
  <c r="J45" i="26" s="1"/>
  <c r="F39" i="26"/>
  <c r="E39" i="26"/>
  <c r="D39" i="26"/>
  <c r="F36" i="26"/>
  <c r="E36" i="26"/>
  <c r="D36" i="26"/>
  <c r="F30" i="26"/>
  <c r="E30" i="26"/>
  <c r="D30" i="26"/>
  <c r="F25" i="26"/>
  <c r="E25" i="26"/>
  <c r="D25" i="26"/>
  <c r="F20" i="26"/>
  <c r="E20" i="26"/>
  <c r="K20" i="26" s="1"/>
  <c r="D20" i="26"/>
  <c r="F16" i="26"/>
  <c r="E16" i="26"/>
  <c r="D16" i="26"/>
  <c r="F14" i="26"/>
  <c r="E14" i="26"/>
  <c r="D14" i="26"/>
  <c r="F6" i="26"/>
  <c r="E6" i="26"/>
  <c r="D6" i="26"/>
  <c r="D53" i="26" s="1"/>
  <c r="L50" i="26"/>
  <c r="K50" i="26"/>
  <c r="L49" i="26"/>
  <c r="K49" i="26"/>
  <c r="J49" i="26"/>
  <c r="L48" i="26"/>
  <c r="J48" i="26"/>
  <c r="L47" i="26"/>
  <c r="K47" i="26"/>
  <c r="J47" i="26"/>
  <c r="L46" i="26"/>
  <c r="K46" i="26"/>
  <c r="J46" i="26"/>
  <c r="L45" i="26"/>
  <c r="K45" i="26"/>
  <c r="L44" i="26"/>
  <c r="K44" i="26"/>
  <c r="J44" i="26"/>
  <c r="L43" i="26"/>
  <c r="K43" i="26"/>
  <c r="J43" i="26"/>
  <c r="L42" i="26"/>
  <c r="K42" i="26"/>
  <c r="J42" i="26"/>
  <c r="L41" i="26"/>
  <c r="K41" i="26"/>
  <c r="J41" i="26"/>
  <c r="L40" i="26"/>
  <c r="K40" i="26"/>
  <c r="J40" i="26"/>
  <c r="L39" i="26"/>
  <c r="K39" i="26"/>
  <c r="J39" i="26"/>
  <c r="L38" i="26"/>
  <c r="K38" i="26"/>
  <c r="J38" i="26"/>
  <c r="L37" i="26"/>
  <c r="K37" i="26"/>
  <c r="J37" i="26"/>
  <c r="L35" i="26"/>
  <c r="K35" i="26"/>
  <c r="J35" i="26"/>
  <c r="L34" i="26"/>
  <c r="K34" i="26"/>
  <c r="J34" i="26"/>
  <c r="L33" i="26"/>
  <c r="K33" i="26"/>
  <c r="J33" i="26"/>
  <c r="L32" i="26"/>
  <c r="K32" i="26"/>
  <c r="J32" i="26"/>
  <c r="L31" i="26"/>
  <c r="K31" i="26"/>
  <c r="J31" i="26"/>
  <c r="L30" i="26"/>
  <c r="K30" i="26"/>
  <c r="J30" i="26"/>
  <c r="L29" i="26"/>
  <c r="K29" i="26"/>
  <c r="J29" i="26"/>
  <c r="L28" i="26"/>
  <c r="K28" i="26"/>
  <c r="J28" i="26"/>
  <c r="L27" i="26"/>
  <c r="K27" i="26"/>
  <c r="J27" i="26"/>
  <c r="L26" i="26"/>
  <c r="K26" i="26"/>
  <c r="J26" i="26"/>
  <c r="K25" i="26"/>
  <c r="L24" i="26"/>
  <c r="K24" i="26"/>
  <c r="J24" i="26"/>
  <c r="L23" i="26"/>
  <c r="K23" i="26"/>
  <c r="J23" i="26"/>
  <c r="L22" i="26"/>
  <c r="K22" i="26"/>
  <c r="J22" i="26"/>
  <c r="L21" i="26"/>
  <c r="K21" i="26"/>
  <c r="J21" i="26"/>
  <c r="L18" i="26"/>
  <c r="K18" i="26"/>
  <c r="J18" i="26"/>
  <c r="L17" i="26"/>
  <c r="K17" i="26"/>
  <c r="J17" i="26"/>
  <c r="J16" i="26"/>
  <c r="L15" i="26"/>
  <c r="K15" i="26"/>
  <c r="J15" i="26"/>
  <c r="L14" i="26"/>
  <c r="L13" i="26"/>
  <c r="K13" i="26"/>
  <c r="J13" i="26"/>
  <c r="L12" i="26"/>
  <c r="K12" i="26"/>
  <c r="J12" i="26"/>
  <c r="L11" i="26"/>
  <c r="K11" i="26"/>
  <c r="J11" i="26"/>
  <c r="L9" i="26"/>
  <c r="K9" i="26"/>
  <c r="J9" i="26"/>
  <c r="L8" i="26"/>
  <c r="K8" i="26"/>
  <c r="J8" i="26"/>
  <c r="L7" i="26"/>
  <c r="K7" i="26"/>
  <c r="J7" i="26"/>
  <c r="K6" i="26"/>
  <c r="E16" i="27"/>
  <c r="F16" i="27"/>
  <c r="G16" i="27"/>
  <c r="H16" i="27"/>
  <c r="I16" i="27"/>
  <c r="D16" i="27"/>
  <c r="E6" i="27"/>
  <c r="F6" i="27"/>
  <c r="G6" i="27"/>
  <c r="H6" i="27"/>
  <c r="I6" i="27"/>
  <c r="D6" i="27"/>
  <c r="K53" i="24" l="1"/>
  <c r="J53" i="25"/>
  <c r="J50" i="26"/>
  <c r="J14" i="26"/>
  <c r="E53" i="26"/>
  <c r="F53" i="26"/>
  <c r="J25" i="26"/>
  <c r="K48" i="26"/>
  <c r="K14" i="26"/>
  <c r="L16" i="26"/>
  <c r="L36" i="26"/>
  <c r="K16" i="26"/>
  <c r="K36" i="26"/>
  <c r="J6" i="26"/>
  <c r="L20" i="26"/>
  <c r="L25" i="26"/>
  <c r="J36" i="26"/>
  <c r="L6" i="26"/>
  <c r="J20" i="26"/>
  <c r="F50" i="27"/>
  <c r="L51" i="27" s="1"/>
  <c r="E50" i="27"/>
  <c r="D50" i="27"/>
  <c r="F45" i="27"/>
  <c r="E45" i="27"/>
  <c r="D45" i="27"/>
  <c r="F39" i="27"/>
  <c r="E39" i="27"/>
  <c r="D39" i="27"/>
  <c r="F36" i="27"/>
  <c r="E36" i="27"/>
  <c r="D36" i="27"/>
  <c r="F30" i="27"/>
  <c r="E30" i="27"/>
  <c r="D30" i="27"/>
  <c r="F25" i="27"/>
  <c r="E25" i="27"/>
  <c r="D25" i="27"/>
  <c r="F20" i="27"/>
  <c r="E20" i="27"/>
  <c r="D20" i="27"/>
  <c r="L16" i="27"/>
  <c r="F14" i="27"/>
  <c r="F53" i="27" s="1"/>
  <c r="E14" i="27"/>
  <c r="D14" i="27"/>
  <c r="I50" i="27"/>
  <c r="H50" i="27"/>
  <c r="G50" i="27"/>
  <c r="K48" i="27"/>
  <c r="I45" i="27"/>
  <c r="L45" i="27" s="1"/>
  <c r="H45" i="27"/>
  <c r="K45" i="27" s="1"/>
  <c r="G45" i="27"/>
  <c r="J45" i="27" s="1"/>
  <c r="I39" i="27"/>
  <c r="H39" i="27"/>
  <c r="G39" i="27"/>
  <c r="I36" i="27"/>
  <c r="H36" i="27"/>
  <c r="G36" i="27"/>
  <c r="I30" i="27"/>
  <c r="L30" i="27" s="1"/>
  <c r="H30" i="27"/>
  <c r="G30" i="27"/>
  <c r="J30" i="27" s="1"/>
  <c r="I25" i="27"/>
  <c r="H25" i="27"/>
  <c r="G25" i="27"/>
  <c r="I20" i="27"/>
  <c r="H20" i="27"/>
  <c r="G20" i="27"/>
  <c r="J20" i="27" s="1"/>
  <c r="I14" i="27"/>
  <c r="H14" i="27"/>
  <c r="H53" i="27" s="1"/>
  <c r="G14" i="27"/>
  <c r="K51" i="27"/>
  <c r="L50" i="27"/>
  <c r="K50" i="27"/>
  <c r="L49" i="27"/>
  <c r="K49" i="27"/>
  <c r="J49" i="27"/>
  <c r="L48" i="27"/>
  <c r="L47" i="27"/>
  <c r="K47" i="27"/>
  <c r="J47" i="27"/>
  <c r="L46" i="27"/>
  <c r="K46" i="27"/>
  <c r="J46" i="27"/>
  <c r="L44" i="27"/>
  <c r="K44" i="27"/>
  <c r="J44" i="27"/>
  <c r="L43" i="27"/>
  <c r="K43" i="27"/>
  <c r="J43" i="27"/>
  <c r="L42" i="27"/>
  <c r="K42" i="27"/>
  <c r="J42" i="27"/>
  <c r="L41" i="27"/>
  <c r="K41" i="27"/>
  <c r="J41" i="27"/>
  <c r="L40" i="27"/>
  <c r="K40" i="27"/>
  <c r="J40" i="27"/>
  <c r="L38" i="27"/>
  <c r="K38" i="27"/>
  <c r="J38" i="27"/>
  <c r="L37" i="27"/>
  <c r="K37" i="27"/>
  <c r="J37" i="27"/>
  <c r="L35" i="27"/>
  <c r="K35" i="27"/>
  <c r="J35" i="27"/>
  <c r="L34" i="27"/>
  <c r="K34" i="27"/>
  <c r="J34" i="27"/>
  <c r="L33" i="27"/>
  <c r="K33" i="27"/>
  <c r="J33" i="27"/>
  <c r="L32" i="27"/>
  <c r="K32" i="27"/>
  <c r="J32" i="27"/>
  <c r="L31" i="27"/>
  <c r="K31" i="27"/>
  <c r="J31" i="27"/>
  <c r="L29" i="27"/>
  <c r="K29" i="27"/>
  <c r="J29" i="27"/>
  <c r="L28" i="27"/>
  <c r="K28" i="27"/>
  <c r="J28" i="27"/>
  <c r="L27" i="27"/>
  <c r="K27" i="27"/>
  <c r="J27" i="27"/>
  <c r="L26" i="27"/>
  <c r="K26" i="27"/>
  <c r="J26" i="27"/>
  <c r="K25" i="27"/>
  <c r="L24" i="27"/>
  <c r="K24" i="27"/>
  <c r="J24" i="27"/>
  <c r="L23" i="27"/>
  <c r="K23" i="27"/>
  <c r="J23" i="27"/>
  <c r="L22" i="27"/>
  <c r="K22" i="27"/>
  <c r="J22" i="27"/>
  <c r="L21" i="27"/>
  <c r="K21" i="27"/>
  <c r="J21" i="27"/>
  <c r="L18" i="27"/>
  <c r="K18" i="27"/>
  <c r="J18" i="27"/>
  <c r="L17" i="27"/>
  <c r="K17" i="27"/>
  <c r="J17" i="27"/>
  <c r="K16" i="27"/>
  <c r="L15" i="27"/>
  <c r="K15" i="27"/>
  <c r="J15" i="27"/>
  <c r="L14" i="27"/>
  <c r="L13" i="27"/>
  <c r="K13" i="27"/>
  <c r="J13" i="27"/>
  <c r="L12" i="27"/>
  <c r="K12" i="27"/>
  <c r="J12" i="27"/>
  <c r="L11" i="27"/>
  <c r="K11" i="27"/>
  <c r="J11" i="27"/>
  <c r="L9" i="27"/>
  <c r="K9" i="27"/>
  <c r="J9" i="27"/>
  <c r="L8" i="27"/>
  <c r="K8" i="27"/>
  <c r="J8" i="27"/>
  <c r="L7" i="27"/>
  <c r="K7" i="27"/>
  <c r="J7" i="27"/>
  <c r="K46" i="23"/>
  <c r="L43" i="23"/>
  <c r="K28" i="23"/>
  <c r="L23" i="23"/>
  <c r="J15" i="23"/>
  <c r="L49" i="23"/>
  <c r="K49" i="23"/>
  <c r="J49" i="23"/>
  <c r="K48" i="23"/>
  <c r="L47" i="23"/>
  <c r="K47" i="23"/>
  <c r="J47" i="23"/>
  <c r="L46" i="23"/>
  <c r="J46" i="23"/>
  <c r="L45" i="23"/>
  <c r="K45" i="23"/>
  <c r="J45" i="23"/>
  <c r="L44" i="23"/>
  <c r="K44" i="23"/>
  <c r="J44" i="23"/>
  <c r="J43" i="23"/>
  <c r="K43" i="23"/>
  <c r="L42" i="23"/>
  <c r="K42" i="23"/>
  <c r="J42" i="23"/>
  <c r="L41" i="23"/>
  <c r="K41" i="23"/>
  <c r="J41" i="23"/>
  <c r="L40" i="23"/>
  <c r="K40" i="23"/>
  <c r="J40" i="23"/>
  <c r="L39" i="23"/>
  <c r="K39" i="23"/>
  <c r="J39" i="23"/>
  <c r="L38" i="23"/>
  <c r="K38" i="23"/>
  <c r="J38" i="23"/>
  <c r="L37" i="23"/>
  <c r="J37" i="23"/>
  <c r="K37" i="23"/>
  <c r="L36" i="23"/>
  <c r="K36" i="23"/>
  <c r="J36" i="23"/>
  <c r="L35" i="23"/>
  <c r="K35" i="23"/>
  <c r="J35" i="23"/>
  <c r="K34" i="23"/>
  <c r="L33" i="23"/>
  <c r="K33" i="23"/>
  <c r="J33" i="23"/>
  <c r="L32" i="23"/>
  <c r="K32" i="23"/>
  <c r="J32" i="23"/>
  <c r="L31" i="23"/>
  <c r="K31" i="23"/>
  <c r="J31" i="23"/>
  <c r="L30" i="23"/>
  <c r="K30" i="23"/>
  <c r="J30" i="23"/>
  <c r="L29" i="23"/>
  <c r="K29" i="23"/>
  <c r="J29" i="23"/>
  <c r="L28" i="23"/>
  <c r="J28" i="23"/>
  <c r="L27" i="23"/>
  <c r="K27" i="23"/>
  <c r="J27" i="23"/>
  <c r="L26" i="23"/>
  <c r="K26" i="23"/>
  <c r="J26" i="23"/>
  <c r="L25" i="23"/>
  <c r="K25" i="23"/>
  <c r="J25" i="23"/>
  <c r="L24" i="23"/>
  <c r="K24" i="23"/>
  <c r="J24" i="23"/>
  <c r="J23" i="23"/>
  <c r="K23" i="23"/>
  <c r="L22" i="23"/>
  <c r="K22" i="23"/>
  <c r="J22" i="23"/>
  <c r="L21" i="23"/>
  <c r="K21" i="23"/>
  <c r="J21" i="23"/>
  <c r="L20" i="23"/>
  <c r="K20" i="23"/>
  <c r="J20" i="23"/>
  <c r="L19" i="23"/>
  <c r="K19" i="23"/>
  <c r="J19" i="23"/>
  <c r="K18" i="23"/>
  <c r="L18" i="23"/>
  <c r="J18" i="23"/>
  <c r="L17" i="23"/>
  <c r="K17" i="23"/>
  <c r="J17" i="23"/>
  <c r="L16" i="23"/>
  <c r="K16" i="23"/>
  <c r="J16" i="23"/>
  <c r="L15" i="23"/>
  <c r="K15" i="23"/>
  <c r="L14" i="23"/>
  <c r="K14" i="23"/>
  <c r="J14" i="23"/>
  <c r="L13" i="23"/>
  <c r="J13" i="23"/>
  <c r="L12" i="23"/>
  <c r="K12" i="23"/>
  <c r="J12" i="23"/>
  <c r="L11" i="23"/>
  <c r="K11" i="23"/>
  <c r="J11" i="23"/>
  <c r="L10" i="23"/>
  <c r="K10" i="23"/>
  <c r="J10" i="23"/>
  <c r="L9" i="23"/>
  <c r="K9" i="23"/>
  <c r="J9" i="23"/>
  <c r="L8" i="23"/>
  <c r="K8" i="23"/>
  <c r="J8" i="23"/>
  <c r="L7" i="23"/>
  <c r="K7" i="23"/>
  <c r="J7" i="23"/>
  <c r="L46" i="22"/>
  <c r="L49" i="22"/>
  <c r="K49" i="22"/>
  <c r="J49" i="22"/>
  <c r="L48" i="22"/>
  <c r="J48" i="22"/>
  <c r="K48" i="22"/>
  <c r="L47" i="22"/>
  <c r="K47" i="22"/>
  <c r="J47" i="22"/>
  <c r="J46" i="22"/>
  <c r="K46" i="22"/>
  <c r="L45" i="22"/>
  <c r="K45" i="22"/>
  <c r="J45" i="22"/>
  <c r="L44" i="22"/>
  <c r="K44" i="22"/>
  <c r="J44" i="22"/>
  <c r="K43" i="22"/>
  <c r="L43" i="22"/>
  <c r="J43" i="22"/>
  <c r="L42" i="22"/>
  <c r="K42" i="22"/>
  <c r="J42" i="22"/>
  <c r="L41" i="22"/>
  <c r="K41" i="22"/>
  <c r="J41" i="22"/>
  <c r="L40" i="22"/>
  <c r="K40" i="22"/>
  <c r="J40" i="22"/>
  <c r="L39" i="22"/>
  <c r="K39" i="22"/>
  <c r="J39" i="22"/>
  <c r="L38" i="22"/>
  <c r="K38" i="22"/>
  <c r="J38" i="22"/>
  <c r="K37" i="22"/>
  <c r="L37" i="22"/>
  <c r="J37" i="22"/>
  <c r="L36" i="22"/>
  <c r="K36" i="22"/>
  <c r="J36" i="22"/>
  <c r="L35" i="22"/>
  <c r="K35" i="22"/>
  <c r="J35" i="22"/>
  <c r="L34" i="22"/>
  <c r="J34" i="22"/>
  <c r="K34" i="22"/>
  <c r="L33" i="22"/>
  <c r="K33" i="22"/>
  <c r="J33" i="22"/>
  <c r="L32" i="22"/>
  <c r="K32" i="22"/>
  <c r="J32" i="22"/>
  <c r="L31" i="22"/>
  <c r="K31" i="22"/>
  <c r="J31" i="22"/>
  <c r="L30" i="22"/>
  <c r="K30" i="22"/>
  <c r="J30" i="22"/>
  <c r="L29" i="22"/>
  <c r="K29" i="22"/>
  <c r="J29" i="22"/>
  <c r="L28" i="22"/>
  <c r="J28" i="22"/>
  <c r="K28" i="22"/>
  <c r="L27" i="22"/>
  <c r="K27" i="22"/>
  <c r="J27" i="22"/>
  <c r="L26" i="22"/>
  <c r="K26" i="22"/>
  <c r="J26" i="22"/>
  <c r="L25" i="22"/>
  <c r="K25" i="22"/>
  <c r="J25" i="22"/>
  <c r="L24" i="22"/>
  <c r="K24" i="22"/>
  <c r="J24" i="22"/>
  <c r="K23" i="22"/>
  <c r="L23" i="22"/>
  <c r="J23" i="22"/>
  <c r="L22" i="22"/>
  <c r="K22" i="22"/>
  <c r="J22" i="22"/>
  <c r="L21" i="22"/>
  <c r="K21" i="22"/>
  <c r="J21" i="22"/>
  <c r="L20" i="22"/>
  <c r="K20" i="22"/>
  <c r="J20" i="22"/>
  <c r="L19" i="22"/>
  <c r="K19" i="22"/>
  <c r="J19" i="22"/>
  <c r="L18" i="22"/>
  <c r="J18" i="22"/>
  <c r="K18" i="22"/>
  <c r="L17" i="22"/>
  <c r="K17" i="22"/>
  <c r="J17" i="22"/>
  <c r="L16" i="22"/>
  <c r="K16" i="22"/>
  <c r="J16" i="22"/>
  <c r="K15" i="22"/>
  <c r="L15" i="22"/>
  <c r="J15" i="22"/>
  <c r="L14" i="22"/>
  <c r="K14" i="22"/>
  <c r="J14" i="22"/>
  <c r="K13" i="22"/>
  <c r="L13" i="22"/>
  <c r="J13" i="22"/>
  <c r="L12" i="22"/>
  <c r="K12" i="22"/>
  <c r="J12" i="22"/>
  <c r="L11" i="22"/>
  <c r="K11" i="22"/>
  <c r="J11" i="22"/>
  <c r="L10" i="22"/>
  <c r="K10" i="22"/>
  <c r="J10" i="22"/>
  <c r="L9" i="22"/>
  <c r="K9" i="22"/>
  <c r="J9" i="22"/>
  <c r="L8" i="22"/>
  <c r="K8" i="22"/>
  <c r="J8" i="22"/>
  <c r="L7" i="22"/>
  <c r="K7" i="22"/>
  <c r="J7" i="22"/>
  <c r="L6" i="22"/>
  <c r="J6" i="22"/>
  <c r="K48" i="21"/>
  <c r="J37" i="21"/>
  <c r="K34" i="21"/>
  <c r="L49" i="21"/>
  <c r="K49" i="21"/>
  <c r="J49" i="21"/>
  <c r="J48" i="21"/>
  <c r="L47" i="21"/>
  <c r="K47" i="21"/>
  <c r="J47" i="21"/>
  <c r="K46" i="21"/>
  <c r="L45" i="21"/>
  <c r="K45" i="21"/>
  <c r="J45" i="21"/>
  <c r="L44" i="21"/>
  <c r="K44" i="21"/>
  <c r="J44" i="21"/>
  <c r="L43" i="21"/>
  <c r="J43" i="21"/>
  <c r="L42" i="21"/>
  <c r="K42" i="21"/>
  <c r="J42" i="21"/>
  <c r="L41" i="21"/>
  <c r="K41" i="21"/>
  <c r="J41" i="21"/>
  <c r="L40" i="21"/>
  <c r="K40" i="21"/>
  <c r="J40" i="21"/>
  <c r="L39" i="21"/>
  <c r="K39" i="21"/>
  <c r="J39" i="21"/>
  <c r="L38" i="21"/>
  <c r="K38" i="21"/>
  <c r="J38" i="21"/>
  <c r="L37" i="21"/>
  <c r="K37" i="21"/>
  <c r="L36" i="21"/>
  <c r="K36" i="21"/>
  <c r="J36" i="21"/>
  <c r="L35" i="21"/>
  <c r="K35" i="21"/>
  <c r="J35" i="21"/>
  <c r="L34" i="21"/>
  <c r="J34" i="21"/>
  <c r="L33" i="21"/>
  <c r="K33" i="21"/>
  <c r="J33" i="21"/>
  <c r="L32" i="21"/>
  <c r="K32" i="21"/>
  <c r="J32" i="21"/>
  <c r="L31" i="21"/>
  <c r="K31" i="21"/>
  <c r="J31" i="21"/>
  <c r="L30" i="21"/>
  <c r="K30" i="21"/>
  <c r="J30" i="21"/>
  <c r="L29" i="21"/>
  <c r="K29" i="21"/>
  <c r="J29" i="21"/>
  <c r="K28" i="21"/>
  <c r="L28" i="21"/>
  <c r="J28" i="21"/>
  <c r="L27" i="21"/>
  <c r="K27" i="21"/>
  <c r="J27" i="21"/>
  <c r="L26" i="21"/>
  <c r="K26" i="21"/>
  <c r="J26" i="21"/>
  <c r="L25" i="21"/>
  <c r="K25" i="21"/>
  <c r="J25" i="21"/>
  <c r="L24" i="21"/>
  <c r="K24" i="21"/>
  <c r="J24" i="21"/>
  <c r="L23" i="21"/>
  <c r="J23" i="21"/>
  <c r="K23" i="21"/>
  <c r="L22" i="21"/>
  <c r="K22" i="21"/>
  <c r="J22" i="21"/>
  <c r="L21" i="21"/>
  <c r="K21" i="21"/>
  <c r="J21" i="21"/>
  <c r="L20" i="21"/>
  <c r="K20" i="21"/>
  <c r="J20" i="21"/>
  <c r="L19" i="21"/>
  <c r="K19" i="21"/>
  <c r="J19" i="21"/>
  <c r="K18" i="21"/>
  <c r="L18" i="21"/>
  <c r="J18" i="21"/>
  <c r="L17" i="21"/>
  <c r="K17" i="21"/>
  <c r="J17" i="21"/>
  <c r="L16" i="21"/>
  <c r="K16" i="21"/>
  <c r="J16" i="21"/>
  <c r="L15" i="21"/>
  <c r="J15" i="21"/>
  <c r="K15" i="21"/>
  <c r="L14" i="21"/>
  <c r="K14" i="21"/>
  <c r="J14" i="21"/>
  <c r="L13" i="21"/>
  <c r="J13" i="21"/>
  <c r="K13" i="21"/>
  <c r="L12" i="21"/>
  <c r="K12" i="21"/>
  <c r="J12" i="21"/>
  <c r="L11" i="21"/>
  <c r="K11" i="21"/>
  <c r="J11" i="21"/>
  <c r="L10" i="21"/>
  <c r="K10" i="21"/>
  <c r="J10" i="21"/>
  <c r="L9" i="21"/>
  <c r="K9" i="21"/>
  <c r="J9" i="21"/>
  <c r="L8" i="21"/>
  <c r="K8" i="21"/>
  <c r="J8" i="21"/>
  <c r="L7" i="21"/>
  <c r="K7" i="21"/>
  <c r="J7" i="21"/>
  <c r="K48" i="20"/>
  <c r="J37" i="20"/>
  <c r="K34" i="20"/>
  <c r="L49" i="20"/>
  <c r="K49" i="20"/>
  <c r="J49" i="20"/>
  <c r="L48" i="20"/>
  <c r="L47" i="20"/>
  <c r="K47" i="20"/>
  <c r="J47" i="20"/>
  <c r="K46" i="20"/>
  <c r="L45" i="20"/>
  <c r="K45" i="20"/>
  <c r="J45" i="20"/>
  <c r="L44" i="20"/>
  <c r="K44" i="20"/>
  <c r="J44" i="20"/>
  <c r="L43" i="20"/>
  <c r="J43" i="20"/>
  <c r="L42" i="20"/>
  <c r="K42" i="20"/>
  <c r="J42" i="20"/>
  <c r="L41" i="20"/>
  <c r="K41" i="20"/>
  <c r="J41" i="20"/>
  <c r="L40" i="20"/>
  <c r="K40" i="20"/>
  <c r="J40" i="20"/>
  <c r="L39" i="20"/>
  <c r="K39" i="20"/>
  <c r="J39" i="20"/>
  <c r="L38" i="20"/>
  <c r="K38" i="20"/>
  <c r="J38" i="20"/>
  <c r="L37" i="20"/>
  <c r="K37" i="20"/>
  <c r="L36" i="20"/>
  <c r="K36" i="20"/>
  <c r="J36" i="20"/>
  <c r="L35" i="20"/>
  <c r="K35" i="20"/>
  <c r="J35" i="20"/>
  <c r="L34" i="20"/>
  <c r="J34" i="20"/>
  <c r="L33" i="20"/>
  <c r="K33" i="20"/>
  <c r="J33" i="20"/>
  <c r="L32" i="20"/>
  <c r="K32" i="20"/>
  <c r="J32" i="20"/>
  <c r="L31" i="20"/>
  <c r="K31" i="20"/>
  <c r="J31" i="20"/>
  <c r="L30" i="20"/>
  <c r="K30" i="20"/>
  <c r="J30" i="20"/>
  <c r="L29" i="20"/>
  <c r="K29" i="20"/>
  <c r="J29" i="20"/>
  <c r="K28" i="20"/>
  <c r="L27" i="20"/>
  <c r="K27" i="20"/>
  <c r="J27" i="20"/>
  <c r="L26" i="20"/>
  <c r="K26" i="20"/>
  <c r="J26" i="20"/>
  <c r="L25" i="20"/>
  <c r="K25" i="20"/>
  <c r="J25" i="20"/>
  <c r="L24" i="20"/>
  <c r="K24" i="20"/>
  <c r="J24" i="20"/>
  <c r="L23" i="20"/>
  <c r="J23" i="20"/>
  <c r="L22" i="20"/>
  <c r="K22" i="20"/>
  <c r="J22" i="20"/>
  <c r="L21" i="20"/>
  <c r="K21" i="20"/>
  <c r="J21" i="20"/>
  <c r="L20" i="20"/>
  <c r="K20" i="20"/>
  <c r="J20" i="20"/>
  <c r="L19" i="20"/>
  <c r="K19" i="20"/>
  <c r="J19" i="20"/>
  <c r="K18" i="20"/>
  <c r="L18" i="20"/>
  <c r="J18" i="20"/>
  <c r="L17" i="20"/>
  <c r="K17" i="20"/>
  <c r="J17" i="20"/>
  <c r="L16" i="20"/>
  <c r="K16" i="20"/>
  <c r="J16" i="20"/>
  <c r="L15" i="20"/>
  <c r="J15" i="20"/>
  <c r="K15" i="20"/>
  <c r="L14" i="20"/>
  <c r="K14" i="20"/>
  <c r="J14" i="20"/>
  <c r="J13" i="20"/>
  <c r="K13" i="20"/>
  <c r="L12" i="20"/>
  <c r="K12" i="20"/>
  <c r="J12" i="20"/>
  <c r="L11" i="20"/>
  <c r="K11" i="20"/>
  <c r="J11" i="20"/>
  <c r="L10" i="20"/>
  <c r="K10" i="20"/>
  <c r="J10" i="20"/>
  <c r="L9" i="20"/>
  <c r="K9" i="20"/>
  <c r="J9" i="20"/>
  <c r="L8" i="20"/>
  <c r="K8" i="20"/>
  <c r="J8" i="20"/>
  <c r="L7" i="20"/>
  <c r="K7" i="20"/>
  <c r="J7" i="20"/>
  <c r="K48" i="19"/>
  <c r="J37" i="19"/>
  <c r="K34" i="19"/>
  <c r="L49" i="19"/>
  <c r="K49" i="19"/>
  <c r="J49" i="19"/>
  <c r="J48" i="19"/>
  <c r="L47" i="19"/>
  <c r="K47" i="19"/>
  <c r="J47" i="19"/>
  <c r="K46" i="19"/>
  <c r="L45" i="19"/>
  <c r="K45" i="19"/>
  <c r="J45" i="19"/>
  <c r="L44" i="19"/>
  <c r="K44" i="19"/>
  <c r="J44" i="19"/>
  <c r="J43" i="19"/>
  <c r="L42" i="19"/>
  <c r="K42" i="19"/>
  <c r="J42" i="19"/>
  <c r="L41" i="19"/>
  <c r="K41" i="19"/>
  <c r="J41" i="19"/>
  <c r="L40" i="19"/>
  <c r="K40" i="19"/>
  <c r="J40" i="19"/>
  <c r="L39" i="19"/>
  <c r="K39" i="19"/>
  <c r="J39" i="19"/>
  <c r="L38" i="19"/>
  <c r="K38" i="19"/>
  <c r="J38" i="19"/>
  <c r="L37" i="19"/>
  <c r="K37" i="19"/>
  <c r="L36" i="19"/>
  <c r="K36" i="19"/>
  <c r="J36" i="19"/>
  <c r="L35" i="19"/>
  <c r="K35" i="19"/>
  <c r="J35" i="19"/>
  <c r="L34" i="19"/>
  <c r="J34" i="19"/>
  <c r="L33" i="19"/>
  <c r="K33" i="19"/>
  <c r="J33" i="19"/>
  <c r="L32" i="19"/>
  <c r="K32" i="19"/>
  <c r="J32" i="19"/>
  <c r="L31" i="19"/>
  <c r="K31" i="19"/>
  <c r="J31" i="19"/>
  <c r="L30" i="19"/>
  <c r="K30" i="19"/>
  <c r="J30" i="19"/>
  <c r="L29" i="19"/>
  <c r="K29" i="19"/>
  <c r="J29" i="19"/>
  <c r="K28" i="19"/>
  <c r="L28" i="19"/>
  <c r="J28" i="19"/>
  <c r="L27" i="19"/>
  <c r="K27" i="19"/>
  <c r="J27" i="19"/>
  <c r="L26" i="19"/>
  <c r="K26" i="19"/>
  <c r="J26" i="19"/>
  <c r="L25" i="19"/>
  <c r="K25" i="19"/>
  <c r="J25" i="19"/>
  <c r="L24" i="19"/>
  <c r="K24" i="19"/>
  <c r="J24" i="19"/>
  <c r="L23" i="19"/>
  <c r="J23" i="19"/>
  <c r="K23" i="19"/>
  <c r="L22" i="19"/>
  <c r="K22" i="19"/>
  <c r="J22" i="19"/>
  <c r="L21" i="19"/>
  <c r="K21" i="19"/>
  <c r="J21" i="19"/>
  <c r="L20" i="19"/>
  <c r="K20" i="19"/>
  <c r="J20" i="19"/>
  <c r="L19" i="19"/>
  <c r="K19" i="19"/>
  <c r="J19" i="19"/>
  <c r="K18" i="19"/>
  <c r="L18" i="19"/>
  <c r="J18" i="19"/>
  <c r="L17" i="19"/>
  <c r="K17" i="19"/>
  <c r="J17" i="19"/>
  <c r="L16" i="19"/>
  <c r="K16" i="19"/>
  <c r="J16" i="19"/>
  <c r="L15" i="19"/>
  <c r="J15" i="19"/>
  <c r="K15" i="19"/>
  <c r="L14" i="19"/>
  <c r="K14" i="19"/>
  <c r="J14" i="19"/>
  <c r="L13" i="19"/>
  <c r="J13" i="19"/>
  <c r="K13" i="19"/>
  <c r="L12" i="19"/>
  <c r="K12" i="19"/>
  <c r="J12" i="19"/>
  <c r="L11" i="19"/>
  <c r="K11" i="19"/>
  <c r="J11" i="19"/>
  <c r="L10" i="19"/>
  <c r="K10" i="19"/>
  <c r="J10" i="19"/>
  <c r="L9" i="19"/>
  <c r="K9" i="19"/>
  <c r="J9" i="19"/>
  <c r="L8" i="19"/>
  <c r="K8" i="19"/>
  <c r="J8" i="19"/>
  <c r="L7" i="19"/>
  <c r="K7" i="19"/>
  <c r="J7" i="19"/>
  <c r="L49" i="18"/>
  <c r="K49" i="18"/>
  <c r="J49" i="18"/>
  <c r="L48" i="18"/>
  <c r="K48" i="18"/>
  <c r="L47" i="18"/>
  <c r="K47" i="18"/>
  <c r="J47" i="18"/>
  <c r="L46" i="18"/>
  <c r="J46" i="18"/>
  <c r="L45" i="18"/>
  <c r="K45" i="18"/>
  <c r="J45" i="18"/>
  <c r="L44" i="18"/>
  <c r="K44" i="18"/>
  <c r="J44" i="18"/>
  <c r="K43" i="18"/>
  <c r="L43" i="18"/>
  <c r="J43" i="18"/>
  <c r="L42" i="18"/>
  <c r="K42" i="18"/>
  <c r="J42" i="18"/>
  <c r="L41" i="18"/>
  <c r="K41" i="18"/>
  <c r="J41" i="18"/>
  <c r="L40" i="18"/>
  <c r="K40" i="18"/>
  <c r="J40" i="18"/>
  <c r="L39" i="18"/>
  <c r="K39" i="18"/>
  <c r="J39" i="18"/>
  <c r="L38" i="18"/>
  <c r="K38" i="18"/>
  <c r="J38" i="18"/>
  <c r="K37" i="18"/>
  <c r="L37" i="18"/>
  <c r="J37" i="18"/>
  <c r="L36" i="18"/>
  <c r="K36" i="18"/>
  <c r="J36" i="18"/>
  <c r="L35" i="18"/>
  <c r="K35" i="18"/>
  <c r="J35" i="18"/>
  <c r="L34" i="18"/>
  <c r="K34" i="18"/>
  <c r="L33" i="18"/>
  <c r="K33" i="18"/>
  <c r="J33" i="18"/>
  <c r="L32" i="18"/>
  <c r="K32" i="18"/>
  <c r="J32" i="18"/>
  <c r="L31" i="18"/>
  <c r="K31" i="18"/>
  <c r="J31" i="18"/>
  <c r="L30" i="18"/>
  <c r="K30" i="18"/>
  <c r="J30" i="18"/>
  <c r="L29" i="18"/>
  <c r="K29" i="18"/>
  <c r="J29" i="18"/>
  <c r="L28" i="18"/>
  <c r="J28" i="18"/>
  <c r="L27" i="18"/>
  <c r="K27" i="18"/>
  <c r="J27" i="18"/>
  <c r="L26" i="18"/>
  <c r="K26" i="18"/>
  <c r="J26" i="18"/>
  <c r="L25" i="18"/>
  <c r="K25" i="18"/>
  <c r="J25" i="18"/>
  <c r="L24" i="18"/>
  <c r="K24" i="18"/>
  <c r="J24" i="18"/>
  <c r="K23" i="18"/>
  <c r="L23" i="18"/>
  <c r="J23" i="18"/>
  <c r="L22" i="18"/>
  <c r="K22" i="18"/>
  <c r="J22" i="18"/>
  <c r="L21" i="18"/>
  <c r="K21" i="18"/>
  <c r="J21" i="18"/>
  <c r="L20" i="18"/>
  <c r="K20" i="18"/>
  <c r="J20" i="18"/>
  <c r="L19" i="18"/>
  <c r="K19" i="18"/>
  <c r="J19" i="18"/>
  <c r="L18" i="18"/>
  <c r="J18" i="18"/>
  <c r="K18" i="18"/>
  <c r="L17" i="18"/>
  <c r="K17" i="18"/>
  <c r="J17" i="18"/>
  <c r="L16" i="18"/>
  <c r="K16" i="18"/>
  <c r="J16" i="18"/>
  <c r="K15" i="18"/>
  <c r="L14" i="18"/>
  <c r="K14" i="18"/>
  <c r="J14" i="18"/>
  <c r="L13" i="18"/>
  <c r="J13" i="18"/>
  <c r="L12" i="18"/>
  <c r="K12" i="18"/>
  <c r="J12" i="18"/>
  <c r="L11" i="18"/>
  <c r="K11" i="18"/>
  <c r="J11" i="18"/>
  <c r="L10" i="18"/>
  <c r="K10" i="18"/>
  <c r="J10" i="18"/>
  <c r="L9" i="18"/>
  <c r="K9" i="18"/>
  <c r="J9" i="18"/>
  <c r="L8" i="18"/>
  <c r="K8" i="18"/>
  <c r="J8" i="18"/>
  <c r="L7" i="18"/>
  <c r="K7" i="18"/>
  <c r="J7" i="18"/>
  <c r="J6" i="18"/>
  <c r="J49" i="17"/>
  <c r="J48" i="17"/>
  <c r="J47" i="17"/>
  <c r="K46" i="17"/>
  <c r="L46" i="17"/>
  <c r="J46" i="17"/>
  <c r="L45" i="17"/>
  <c r="K45" i="17"/>
  <c r="J45" i="17"/>
  <c r="L44" i="17"/>
  <c r="K44" i="17"/>
  <c r="J44" i="17"/>
  <c r="L43" i="17"/>
  <c r="J43" i="17"/>
  <c r="K43" i="17"/>
  <c r="L42" i="17"/>
  <c r="K42" i="17"/>
  <c r="J42" i="17"/>
  <c r="L41" i="17"/>
  <c r="K41" i="17"/>
  <c r="J41" i="17"/>
  <c r="L40" i="17"/>
  <c r="K40" i="17"/>
  <c r="J40" i="17"/>
  <c r="L39" i="17"/>
  <c r="K39" i="17"/>
  <c r="J39" i="17"/>
  <c r="L38" i="17"/>
  <c r="K38" i="17"/>
  <c r="J38" i="17"/>
  <c r="L37" i="17"/>
  <c r="J37" i="17"/>
  <c r="K37" i="17"/>
  <c r="L36" i="17"/>
  <c r="K36" i="17"/>
  <c r="J36" i="17"/>
  <c r="L35" i="17"/>
  <c r="K35" i="17"/>
  <c r="J35" i="17"/>
  <c r="K34" i="17"/>
  <c r="L34" i="17"/>
  <c r="J34" i="17"/>
  <c r="L33" i="17"/>
  <c r="K33" i="17"/>
  <c r="J33" i="17"/>
  <c r="L32" i="17"/>
  <c r="K32" i="17"/>
  <c r="J32" i="17"/>
  <c r="L31" i="17"/>
  <c r="K31" i="17"/>
  <c r="J31" i="17"/>
  <c r="L30" i="17"/>
  <c r="K30" i="17"/>
  <c r="J30" i="17"/>
  <c r="L29" i="17"/>
  <c r="K29" i="17"/>
  <c r="J29" i="17"/>
  <c r="K28" i="17"/>
  <c r="L28" i="17"/>
  <c r="J28" i="17"/>
  <c r="L27" i="17"/>
  <c r="K27" i="17"/>
  <c r="J27" i="17"/>
  <c r="L26" i="17"/>
  <c r="K26" i="17"/>
  <c r="J26" i="17"/>
  <c r="L25" i="17"/>
  <c r="K25" i="17"/>
  <c r="J25" i="17"/>
  <c r="L24" i="17"/>
  <c r="K24" i="17"/>
  <c r="J24" i="17"/>
  <c r="L23" i="17"/>
  <c r="J23" i="17"/>
  <c r="K23" i="17"/>
  <c r="L22" i="17"/>
  <c r="K22" i="17"/>
  <c r="J22" i="17"/>
  <c r="L21" i="17"/>
  <c r="K21" i="17"/>
  <c r="J21" i="17"/>
  <c r="L20" i="17"/>
  <c r="K20" i="17"/>
  <c r="J20" i="17"/>
  <c r="L19" i="17"/>
  <c r="K19" i="17"/>
  <c r="J19" i="17"/>
  <c r="K18" i="17"/>
  <c r="L18" i="17"/>
  <c r="J18" i="17"/>
  <c r="L17" i="17"/>
  <c r="K17" i="17"/>
  <c r="J17" i="17"/>
  <c r="L16" i="17"/>
  <c r="K16" i="17"/>
  <c r="J16" i="17"/>
  <c r="L15" i="17"/>
  <c r="J15" i="17"/>
  <c r="K15" i="17"/>
  <c r="L14" i="17"/>
  <c r="K14" i="17"/>
  <c r="J14" i="17"/>
  <c r="L13" i="17"/>
  <c r="J13" i="17"/>
  <c r="K13" i="17"/>
  <c r="L12" i="17"/>
  <c r="K12" i="17"/>
  <c r="J12" i="17"/>
  <c r="L11" i="17"/>
  <c r="K11" i="17"/>
  <c r="J11" i="17"/>
  <c r="L10" i="17"/>
  <c r="K10" i="17"/>
  <c r="J10" i="17"/>
  <c r="L9" i="17"/>
  <c r="K9" i="17"/>
  <c r="J9" i="17"/>
  <c r="L8" i="17"/>
  <c r="K8" i="17"/>
  <c r="J8" i="17"/>
  <c r="L7" i="17"/>
  <c r="K7" i="17"/>
  <c r="J7" i="17"/>
  <c r="L46" i="16"/>
  <c r="J46" i="16"/>
  <c r="L45" i="16"/>
  <c r="K45" i="16"/>
  <c r="J45" i="16"/>
  <c r="L44" i="16"/>
  <c r="K44" i="16"/>
  <c r="J44" i="16"/>
  <c r="K43" i="16"/>
  <c r="J43" i="16"/>
  <c r="L42" i="16"/>
  <c r="K42" i="16"/>
  <c r="J42" i="16"/>
  <c r="L41" i="16"/>
  <c r="K41" i="16"/>
  <c r="J41" i="16"/>
  <c r="L40" i="16"/>
  <c r="K40" i="16"/>
  <c r="J40" i="16"/>
  <c r="L39" i="16"/>
  <c r="K39" i="16"/>
  <c r="J39" i="16"/>
  <c r="L38" i="16"/>
  <c r="K38" i="16"/>
  <c r="J38" i="16"/>
  <c r="L37" i="16"/>
  <c r="J37" i="16"/>
  <c r="L36" i="16"/>
  <c r="K36" i="16"/>
  <c r="J36" i="16"/>
  <c r="L35" i="16"/>
  <c r="K35" i="16"/>
  <c r="J35" i="16"/>
  <c r="J34" i="16"/>
  <c r="K34" i="16"/>
  <c r="L33" i="16"/>
  <c r="K33" i="16"/>
  <c r="J33" i="16"/>
  <c r="L32" i="16"/>
  <c r="K32" i="16"/>
  <c r="J32" i="16"/>
  <c r="L31" i="16"/>
  <c r="K31" i="16"/>
  <c r="J31" i="16"/>
  <c r="L30" i="16"/>
  <c r="K30" i="16"/>
  <c r="J30" i="16"/>
  <c r="L29" i="16"/>
  <c r="K29" i="16"/>
  <c r="J29" i="16"/>
  <c r="L28" i="16"/>
  <c r="K28" i="16"/>
  <c r="J28" i="16"/>
  <c r="L27" i="16"/>
  <c r="K27" i="16"/>
  <c r="J27" i="16"/>
  <c r="L26" i="16"/>
  <c r="K26" i="16"/>
  <c r="J26" i="16"/>
  <c r="L25" i="16"/>
  <c r="K25" i="16"/>
  <c r="J25" i="16"/>
  <c r="L24" i="16"/>
  <c r="K24" i="16"/>
  <c r="J24" i="16"/>
  <c r="L23" i="16"/>
  <c r="K23" i="16"/>
  <c r="J23" i="16"/>
  <c r="L22" i="16"/>
  <c r="K22" i="16"/>
  <c r="J22" i="16"/>
  <c r="L21" i="16"/>
  <c r="K21" i="16"/>
  <c r="J21" i="16"/>
  <c r="L20" i="16"/>
  <c r="K20" i="16"/>
  <c r="J20" i="16"/>
  <c r="L19" i="16"/>
  <c r="K19" i="16"/>
  <c r="J19" i="16"/>
  <c r="L18" i="16"/>
  <c r="K18" i="16"/>
  <c r="J18" i="16"/>
  <c r="L17" i="16"/>
  <c r="K17" i="16"/>
  <c r="J17" i="16"/>
  <c r="L16" i="16"/>
  <c r="K16" i="16"/>
  <c r="J16" i="16"/>
  <c r="L15" i="16"/>
  <c r="K15" i="16"/>
  <c r="J15" i="16"/>
  <c r="L14" i="16"/>
  <c r="K14" i="16"/>
  <c r="J14" i="16"/>
  <c r="L13" i="16"/>
  <c r="J13" i="16"/>
  <c r="L12" i="16"/>
  <c r="K12" i="16"/>
  <c r="J12" i="16"/>
  <c r="L11" i="16"/>
  <c r="K11" i="16"/>
  <c r="J11" i="16"/>
  <c r="L10" i="16"/>
  <c r="K10" i="16"/>
  <c r="J10" i="16"/>
  <c r="L9" i="16"/>
  <c r="K9" i="16"/>
  <c r="J9" i="16"/>
  <c r="L8" i="16"/>
  <c r="K8" i="16"/>
  <c r="J8" i="16"/>
  <c r="L7" i="16"/>
  <c r="K7" i="16"/>
  <c r="J7" i="16"/>
  <c r="J6" i="16"/>
  <c r="L47" i="12"/>
  <c r="L48" i="12"/>
  <c r="L49" i="12"/>
  <c r="K47" i="12"/>
  <c r="K48" i="12"/>
  <c r="K49" i="12"/>
  <c r="J47" i="12"/>
  <c r="J48" i="12"/>
  <c r="J49" i="12"/>
  <c r="L7" i="14"/>
  <c r="L8" i="14"/>
  <c r="L9" i="14"/>
  <c r="L10" i="14"/>
  <c r="L11" i="14"/>
  <c r="L12" i="14"/>
  <c r="L14" i="14"/>
  <c r="L16" i="14"/>
  <c r="L17" i="14"/>
  <c r="L19" i="14"/>
  <c r="L20" i="14"/>
  <c r="L21" i="14"/>
  <c r="L22" i="14"/>
  <c r="L24" i="14"/>
  <c r="L25" i="14"/>
  <c r="L26" i="14"/>
  <c r="L27" i="14"/>
  <c r="L29" i="14"/>
  <c r="L30" i="14"/>
  <c r="L31" i="14"/>
  <c r="L32" i="14"/>
  <c r="L33" i="14"/>
  <c r="L35" i="14"/>
  <c r="L36" i="14"/>
  <c r="L38" i="14"/>
  <c r="L39" i="14"/>
  <c r="L40" i="14"/>
  <c r="L41" i="14"/>
  <c r="L42" i="14"/>
  <c r="L44" i="14"/>
  <c r="L45" i="14"/>
  <c r="L47" i="14"/>
  <c r="K7" i="14"/>
  <c r="K8" i="14"/>
  <c r="K9" i="14"/>
  <c r="K10" i="14"/>
  <c r="K11" i="14"/>
  <c r="K12" i="14"/>
  <c r="K14" i="14"/>
  <c r="K16" i="14"/>
  <c r="K17" i="14"/>
  <c r="K19" i="14"/>
  <c r="K20" i="14"/>
  <c r="K21" i="14"/>
  <c r="K22" i="14"/>
  <c r="K24" i="14"/>
  <c r="K25" i="14"/>
  <c r="K26" i="14"/>
  <c r="K27" i="14"/>
  <c r="K29" i="14"/>
  <c r="K30" i="14"/>
  <c r="K31" i="14"/>
  <c r="K32" i="14"/>
  <c r="K33" i="14"/>
  <c r="K35" i="14"/>
  <c r="K36" i="14"/>
  <c r="K38" i="14"/>
  <c r="K39" i="14"/>
  <c r="K40" i="14"/>
  <c r="K41" i="14"/>
  <c r="K42" i="14"/>
  <c r="K44" i="14"/>
  <c r="K45" i="14"/>
  <c r="K47" i="14"/>
  <c r="J7" i="14"/>
  <c r="J8" i="14"/>
  <c r="J9" i="14"/>
  <c r="J10" i="14"/>
  <c r="J11" i="14"/>
  <c r="J12" i="14"/>
  <c r="J14" i="14"/>
  <c r="J16" i="14"/>
  <c r="J17" i="14"/>
  <c r="J19" i="14"/>
  <c r="J20" i="14"/>
  <c r="J21" i="14"/>
  <c r="J22" i="14"/>
  <c r="J24" i="14"/>
  <c r="J25" i="14"/>
  <c r="J26" i="14"/>
  <c r="J27" i="14"/>
  <c r="J29" i="14"/>
  <c r="J30" i="14"/>
  <c r="J31" i="14"/>
  <c r="J32" i="14"/>
  <c r="J33" i="14"/>
  <c r="J35" i="14"/>
  <c r="J36" i="14"/>
  <c r="J38" i="14"/>
  <c r="J39" i="14"/>
  <c r="J40" i="14"/>
  <c r="J41" i="14"/>
  <c r="J42" i="14"/>
  <c r="J44" i="14"/>
  <c r="J45" i="14"/>
  <c r="J47" i="14"/>
  <c r="J43" i="14"/>
  <c r="K37" i="14"/>
  <c r="J23" i="14"/>
  <c r="J15" i="14"/>
  <c r="L6" i="14"/>
  <c r="L48" i="14"/>
  <c r="K48" i="14"/>
  <c r="J48" i="14"/>
  <c r="L46" i="14"/>
  <c r="K46" i="14"/>
  <c r="J46" i="14"/>
  <c r="L43" i="14"/>
  <c r="K43" i="14"/>
  <c r="L37" i="14"/>
  <c r="J37" i="14"/>
  <c r="L34" i="14"/>
  <c r="K34" i="14"/>
  <c r="J34" i="14"/>
  <c r="L28" i="14"/>
  <c r="K28" i="14"/>
  <c r="J28" i="14"/>
  <c r="L23" i="14"/>
  <c r="K23" i="14"/>
  <c r="L18" i="14"/>
  <c r="K18" i="14"/>
  <c r="J18" i="14"/>
  <c r="L15" i="14"/>
  <c r="K15" i="14"/>
  <c r="L13" i="14"/>
  <c r="K13" i="14"/>
  <c r="J13" i="14"/>
  <c r="K6" i="14"/>
  <c r="K14" i="27" l="1"/>
  <c r="G53" i="27"/>
  <c r="I53" i="27"/>
  <c r="E53" i="27"/>
  <c r="L53" i="26"/>
  <c r="K13" i="16"/>
  <c r="L34" i="16"/>
  <c r="K37" i="16"/>
  <c r="L43" i="16"/>
  <c r="K46" i="16"/>
  <c r="J48" i="20"/>
  <c r="K53" i="26"/>
  <c r="L43" i="19"/>
  <c r="L48" i="19"/>
  <c r="L48" i="21"/>
  <c r="J53" i="26"/>
  <c r="J50" i="27"/>
  <c r="L39" i="27"/>
  <c r="K39" i="27"/>
  <c r="J39" i="27"/>
  <c r="L36" i="27"/>
  <c r="K36" i="27"/>
  <c r="J36" i="27"/>
  <c r="J25" i="27"/>
  <c r="L20" i="27"/>
  <c r="K20" i="27"/>
  <c r="J14" i="27"/>
  <c r="K30" i="27"/>
  <c r="J48" i="27"/>
  <c r="L25" i="27"/>
  <c r="D53" i="27"/>
  <c r="J16" i="27"/>
  <c r="K6" i="27"/>
  <c r="J6" i="27"/>
  <c r="L6" i="27"/>
  <c r="J51" i="27"/>
  <c r="K13" i="23"/>
  <c r="J34" i="23"/>
  <c r="L34" i="23"/>
  <c r="J48" i="23"/>
  <c r="L48" i="23"/>
  <c r="K6" i="23"/>
  <c r="J6" i="23"/>
  <c r="L6" i="23"/>
  <c r="K6" i="22"/>
  <c r="K43" i="21"/>
  <c r="J46" i="21"/>
  <c r="L46" i="21"/>
  <c r="K6" i="21"/>
  <c r="J6" i="21"/>
  <c r="L6" i="21"/>
  <c r="L13" i="20"/>
  <c r="K23" i="20"/>
  <c r="J28" i="20"/>
  <c r="L28" i="20"/>
  <c r="K43" i="20"/>
  <c r="J46" i="20"/>
  <c r="L46" i="20"/>
  <c r="K6" i="20"/>
  <c r="J6" i="20"/>
  <c r="L6" i="20"/>
  <c r="K43" i="19"/>
  <c r="J46" i="19"/>
  <c r="L46" i="19"/>
  <c r="K6" i="19"/>
  <c r="J6" i="19"/>
  <c r="L6" i="19"/>
  <c r="K13" i="18"/>
  <c r="J34" i="18"/>
  <c r="J48" i="18"/>
  <c r="L6" i="18"/>
  <c r="J15" i="18"/>
  <c r="L15" i="18"/>
  <c r="K28" i="18"/>
  <c r="K46" i="18"/>
  <c r="K6" i="18"/>
  <c r="L6" i="16"/>
  <c r="K6" i="17"/>
  <c r="J6" i="17"/>
  <c r="L6" i="17"/>
  <c r="K6" i="16"/>
  <c r="J6" i="14"/>
  <c r="L46" i="13"/>
  <c r="K46" i="13"/>
  <c r="J46" i="13"/>
  <c r="L45" i="13"/>
  <c r="J45" i="13"/>
  <c r="L44" i="13"/>
  <c r="K44" i="13"/>
  <c r="J44" i="13"/>
  <c r="K43" i="13"/>
  <c r="L43" i="13"/>
  <c r="L42" i="13"/>
  <c r="K42" i="13"/>
  <c r="J42" i="13"/>
  <c r="L41" i="13"/>
  <c r="K41" i="13"/>
  <c r="J41" i="13"/>
  <c r="L40" i="13"/>
  <c r="K40" i="13"/>
  <c r="J40" i="13"/>
  <c r="L39" i="13"/>
  <c r="K39" i="13"/>
  <c r="J39" i="13"/>
  <c r="L38" i="13"/>
  <c r="K38" i="13"/>
  <c r="J38" i="13"/>
  <c r="L37" i="13"/>
  <c r="J37" i="13"/>
  <c r="L36" i="13"/>
  <c r="K36" i="13"/>
  <c r="J36" i="13"/>
  <c r="L35" i="13"/>
  <c r="K35" i="13"/>
  <c r="J35" i="13"/>
  <c r="J34" i="13"/>
  <c r="K34" i="13"/>
  <c r="L33" i="13"/>
  <c r="K33" i="13"/>
  <c r="J33" i="13"/>
  <c r="L32" i="13"/>
  <c r="K32" i="13"/>
  <c r="J32" i="13"/>
  <c r="L31" i="13"/>
  <c r="K31" i="13"/>
  <c r="J31" i="13"/>
  <c r="L30" i="13"/>
  <c r="K30" i="13"/>
  <c r="J30" i="13"/>
  <c r="K29" i="13"/>
  <c r="L29" i="13"/>
  <c r="J29" i="13"/>
  <c r="L28" i="13"/>
  <c r="K28" i="13"/>
  <c r="J28" i="13"/>
  <c r="L27" i="13"/>
  <c r="K27" i="13"/>
  <c r="J27" i="13"/>
  <c r="L26" i="13"/>
  <c r="K26" i="13"/>
  <c r="J26" i="13"/>
  <c r="L25" i="13"/>
  <c r="K25" i="13"/>
  <c r="J25" i="13"/>
  <c r="K24" i="13"/>
  <c r="L23" i="13"/>
  <c r="K23" i="13"/>
  <c r="J23" i="13"/>
  <c r="L22" i="13"/>
  <c r="K22" i="13"/>
  <c r="J22" i="13"/>
  <c r="L21" i="13"/>
  <c r="K21" i="13"/>
  <c r="J21" i="13"/>
  <c r="L20" i="13"/>
  <c r="K20" i="13"/>
  <c r="J20" i="13"/>
  <c r="L19" i="13"/>
  <c r="J19" i="13"/>
  <c r="L18" i="13"/>
  <c r="K18" i="13"/>
  <c r="J18" i="13"/>
  <c r="L17" i="13"/>
  <c r="K17" i="13"/>
  <c r="J17" i="13"/>
  <c r="K16" i="13"/>
  <c r="J16" i="13"/>
  <c r="L15" i="13"/>
  <c r="K15" i="13"/>
  <c r="J15" i="13"/>
  <c r="L14" i="13"/>
  <c r="J14" i="13"/>
  <c r="L13" i="13"/>
  <c r="K13" i="13"/>
  <c r="J13" i="13"/>
  <c r="L12" i="13"/>
  <c r="K12" i="13"/>
  <c r="J12" i="13"/>
  <c r="L11" i="13"/>
  <c r="K11" i="13"/>
  <c r="J11" i="13"/>
  <c r="L10" i="13"/>
  <c r="K10" i="13"/>
  <c r="J10" i="13"/>
  <c r="L9" i="13"/>
  <c r="K9" i="13"/>
  <c r="J9" i="13"/>
  <c r="L8" i="13"/>
  <c r="K8" i="13"/>
  <c r="J8" i="13"/>
  <c r="L7" i="13"/>
  <c r="K7" i="13"/>
  <c r="J7" i="13"/>
  <c r="J24" i="12"/>
  <c r="L46" i="12"/>
  <c r="K46" i="12"/>
  <c r="J46" i="12"/>
  <c r="L45" i="12"/>
  <c r="K45" i="12"/>
  <c r="L44" i="12"/>
  <c r="K44" i="12"/>
  <c r="J44" i="12"/>
  <c r="K43" i="12"/>
  <c r="L42" i="12"/>
  <c r="K42" i="12"/>
  <c r="J42" i="12"/>
  <c r="L41" i="12"/>
  <c r="K41" i="12"/>
  <c r="J41" i="12"/>
  <c r="L40" i="12"/>
  <c r="K40" i="12"/>
  <c r="J40" i="12"/>
  <c r="L39" i="12"/>
  <c r="K39" i="12"/>
  <c r="J39" i="12"/>
  <c r="L38" i="12"/>
  <c r="K38" i="12"/>
  <c r="J38" i="12"/>
  <c r="J37" i="12"/>
  <c r="K37" i="12"/>
  <c r="L36" i="12"/>
  <c r="K36" i="12"/>
  <c r="J36" i="12"/>
  <c r="L35" i="12"/>
  <c r="K35" i="12"/>
  <c r="J35" i="12"/>
  <c r="L34" i="12"/>
  <c r="J34" i="12"/>
  <c r="L33" i="12"/>
  <c r="K33" i="12"/>
  <c r="J33" i="12"/>
  <c r="L32" i="12"/>
  <c r="K32" i="12"/>
  <c r="J32" i="12"/>
  <c r="L31" i="12"/>
  <c r="K31" i="12"/>
  <c r="J31" i="12"/>
  <c r="L30" i="12"/>
  <c r="K30" i="12"/>
  <c r="J30" i="12"/>
  <c r="L29" i="12"/>
  <c r="L28" i="12"/>
  <c r="K28" i="12"/>
  <c r="J28" i="12"/>
  <c r="L27" i="12"/>
  <c r="K27" i="12"/>
  <c r="J27" i="12"/>
  <c r="L26" i="12"/>
  <c r="K26" i="12"/>
  <c r="J26" i="12"/>
  <c r="L25" i="12"/>
  <c r="K25" i="12"/>
  <c r="J25" i="12"/>
  <c r="K24" i="12"/>
  <c r="L23" i="12"/>
  <c r="K23" i="12"/>
  <c r="J23" i="12"/>
  <c r="L22" i="12"/>
  <c r="K22" i="12"/>
  <c r="J22" i="12"/>
  <c r="L21" i="12"/>
  <c r="K21" i="12"/>
  <c r="J21" i="12"/>
  <c r="L20" i="12"/>
  <c r="K20" i="12"/>
  <c r="J20" i="12"/>
  <c r="L19" i="12"/>
  <c r="J19" i="12"/>
  <c r="L18" i="12"/>
  <c r="K18" i="12"/>
  <c r="J18" i="12"/>
  <c r="L17" i="12"/>
  <c r="K17" i="12"/>
  <c r="J17" i="12"/>
  <c r="J16" i="12"/>
  <c r="L15" i="12"/>
  <c r="K15" i="12"/>
  <c r="J15" i="12"/>
  <c r="J14" i="12"/>
  <c r="L14" i="12"/>
  <c r="L13" i="12"/>
  <c r="K13" i="12"/>
  <c r="J13" i="12"/>
  <c r="L12" i="12"/>
  <c r="K12" i="12"/>
  <c r="J12" i="12"/>
  <c r="L11" i="12"/>
  <c r="K11" i="12"/>
  <c r="J11" i="12"/>
  <c r="L10" i="12"/>
  <c r="K10" i="12"/>
  <c r="J10" i="12"/>
  <c r="L9" i="12"/>
  <c r="K9" i="12"/>
  <c r="J9" i="12"/>
  <c r="L8" i="12"/>
  <c r="K8" i="12"/>
  <c r="J8" i="12"/>
  <c r="L7" i="12"/>
  <c r="K7" i="12"/>
  <c r="J7" i="12"/>
  <c r="K53" i="27" l="1"/>
  <c r="L53" i="27"/>
  <c r="J53" i="27"/>
  <c r="J29" i="12"/>
  <c r="K14" i="13"/>
  <c r="L24" i="13"/>
  <c r="K37" i="13"/>
  <c r="J43" i="13"/>
  <c r="K45" i="13"/>
  <c r="L6" i="12"/>
  <c r="K19" i="12"/>
  <c r="L24" i="12"/>
  <c r="L43" i="12"/>
  <c r="J6" i="13"/>
  <c r="L16" i="13"/>
  <c r="J24" i="13"/>
  <c r="K19" i="13"/>
  <c r="L34" i="13"/>
  <c r="K6" i="13"/>
  <c r="L6" i="13"/>
  <c r="K16" i="12"/>
  <c r="K34" i="12"/>
  <c r="L37" i="12"/>
  <c r="J45" i="12"/>
  <c r="K14" i="12"/>
  <c r="L16" i="12"/>
  <c r="J43" i="12"/>
  <c r="K6" i="12"/>
  <c r="J6" i="12"/>
  <c r="K29" i="12"/>
</calcChain>
</file>

<file path=xl/sharedStrings.xml><?xml version="1.0" encoding="utf-8"?>
<sst xmlns="http://schemas.openxmlformats.org/spreadsheetml/2006/main" count="2343" uniqueCount="199">
  <si>
    <t>№ п/п</t>
  </si>
  <si>
    <t>Раздел-подраздел</t>
  </si>
  <si>
    <t>Первоначальный бюджет 2018 год</t>
  </si>
  <si>
    <t xml:space="preserve">Отклонение 2018 год 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</si>
  <si>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</si>
  <si>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</si>
  <si>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</si>
  <si>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</si>
  <si>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</si>
  <si>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</si>
  <si>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</si>
  <si>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</si>
  <si>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</si>
  <si>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</si>
  <si>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</si>
  <si>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</si>
  <si>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</si>
  <si>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</si>
  <si>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</si>
  <si>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</si>
  <si>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</si>
  <si>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</si>
  <si>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</si>
  <si>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</si>
  <si>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</si>
  <si>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</si>
  <si>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</si>
  <si>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</si>
  <si>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</si>
  <si>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</si>
  <si>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</si>
  <si>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</si>
  <si>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</si>
  <si>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Национальная безопасность и правоохранительная деятельность</t>
  </si>
  <si>
    <t>0300</t>
  </si>
  <si>
    <t>13</t>
  </si>
  <si>
    <t>Предупреждение и ликвидация последствий чрезвычайных ситуаций природного и техногенного характера, гражданская оборона</t>
  </si>
  <si>
    <t>0309</t>
  </si>
  <si>
    <t>14</t>
  </si>
  <si>
    <t>Обеспечение пожарной безопасности</t>
  </si>
  <si>
    <t>0310</t>
  </si>
  <si>
    <t>15</t>
  </si>
  <si>
    <t>Национальная экономика</t>
  </si>
  <si>
    <t>0400</t>
  </si>
  <si>
    <t>16</t>
  </si>
  <si>
    <t>Сельское хозяйство и рыболовство</t>
  </si>
  <si>
    <t>0405</t>
  </si>
  <si>
    <t>17</t>
  </si>
  <si>
    <t>Транспорт</t>
  </si>
  <si>
    <t>0408</t>
  </si>
  <si>
    <t>18</t>
  </si>
  <si>
    <t>Дорожное хозяйство</t>
  </si>
  <si>
    <t>0409</t>
  </si>
  <si>
    <t>19</t>
  </si>
  <si>
    <t>Другие вопросы в области национальной экономики</t>
  </si>
  <si>
    <t>0412</t>
  </si>
  <si>
    <t>20</t>
  </si>
  <si>
    <t>Жилищно-коммунальное хозяйство</t>
  </si>
  <si>
    <t>0500</t>
  </si>
  <si>
    <t>21</t>
  </si>
  <si>
    <t>Жилищное хозяйство</t>
  </si>
  <si>
    <t>0501</t>
  </si>
  <si>
    <t>22</t>
  </si>
  <si>
    <t>Коммунальное хозяйство</t>
  </si>
  <si>
    <t>0502</t>
  </si>
  <si>
    <t>23</t>
  </si>
  <si>
    <t>Благоустройство</t>
  </si>
  <si>
    <t>0503</t>
  </si>
  <si>
    <t>24</t>
  </si>
  <si>
    <t>Другие вопросы в области жилищно-коммунального хозяйства</t>
  </si>
  <si>
    <t>0505</t>
  </si>
  <si>
    <t>25</t>
  </si>
  <si>
    <t>Образование</t>
  </si>
  <si>
    <t>0700</t>
  </si>
  <si>
    <t>26</t>
  </si>
  <si>
    <t>Дошкольное образование</t>
  </si>
  <si>
    <t>0701</t>
  </si>
  <si>
    <t>27</t>
  </si>
  <si>
    <t>Общее образование</t>
  </si>
  <si>
    <t>0702</t>
  </si>
  <si>
    <t>28</t>
  </si>
  <si>
    <t>Молодежная политика и оздоровление детей</t>
  </si>
  <si>
    <t>0707</t>
  </si>
  <si>
    <t>29</t>
  </si>
  <si>
    <t>Другие вопросы в области образования</t>
  </si>
  <si>
    <t>0709</t>
  </si>
  <si>
    <t>30</t>
  </si>
  <si>
    <t>Культура,  кинематография</t>
  </si>
  <si>
    <t>0800</t>
  </si>
  <si>
    <t>31</t>
  </si>
  <si>
    <t>Культура</t>
  </si>
  <si>
    <t>0801</t>
  </si>
  <si>
    <t>32</t>
  </si>
  <si>
    <t>Другие вопросы в области культуры, кинематографии</t>
  </si>
  <si>
    <t>0804</t>
  </si>
  <si>
    <t>33</t>
  </si>
  <si>
    <t>Социальная политика</t>
  </si>
  <si>
    <t>1000</t>
  </si>
  <si>
    <t>34</t>
  </si>
  <si>
    <t>Пенсионное обеспечение</t>
  </si>
  <si>
    <t>1001</t>
  </si>
  <si>
    <t>35</t>
  </si>
  <si>
    <t>Социальное обслуживание населения</t>
  </si>
  <si>
    <t>1002</t>
  </si>
  <si>
    <t>36</t>
  </si>
  <si>
    <t>Социальное обеспечение населения</t>
  </si>
  <si>
    <t>1003</t>
  </si>
  <si>
    <t>37</t>
  </si>
  <si>
    <t>Охрана семьи и детства</t>
  </si>
  <si>
    <t>1004</t>
  </si>
  <si>
    <t>38</t>
  </si>
  <si>
    <t>Другие вопросы в области социальной политики</t>
  </si>
  <si>
    <t>1006</t>
  </si>
  <si>
    <t>39</t>
  </si>
  <si>
    <t>Физическая культура и спорт</t>
  </si>
  <si>
    <t>1100</t>
  </si>
  <si>
    <t>40</t>
  </si>
  <si>
    <t>Массовый спорт</t>
  </si>
  <si>
    <t>1102</t>
  </si>
  <si>
    <t>41</t>
  </si>
  <si>
    <t xml:space="preserve">Средства массовой информации </t>
  </si>
  <si>
    <t>1200</t>
  </si>
  <si>
    <t>42</t>
  </si>
  <si>
    <t>Периодическая печать и издательства</t>
  </si>
  <si>
    <t>1202</t>
  </si>
  <si>
    <t>9=6-3</t>
  </si>
  <si>
    <t>10=7-4</t>
  </si>
  <si>
    <t>11=8-5</t>
  </si>
  <si>
    <t>(тыс.рублей)</t>
  </si>
  <si>
    <t>Наименование показателя бюджетной классификации</t>
  </si>
  <si>
    <t xml:space="preserve">Отклонение 2019 год </t>
  </si>
  <si>
    <t>7</t>
  </si>
  <si>
    <t>Дополнительное образование детей</t>
  </si>
  <si>
    <t>0703</t>
  </si>
  <si>
    <t>Другие вопросы в области физической культуры и спорта</t>
  </si>
  <si>
    <t>1105</t>
  </si>
  <si>
    <t>43</t>
  </si>
  <si>
    <t>44</t>
  </si>
  <si>
    <t xml:space="preserve">Обслуживание государственного внутреннего и муниципального долга </t>
  </si>
  <si>
    <t>1300</t>
  </si>
  <si>
    <t>45</t>
  </si>
  <si>
    <t>1301</t>
  </si>
  <si>
    <t>Всего</t>
  </si>
  <si>
    <t>Первоначальный бюджет 2019 год</t>
  </si>
  <si>
    <t>Изменение бюджетных ассигнований по разделам и подразделам бюджетной классификации расходов бюджетов Российской Федерации в бюджете 
Северо-Енисейского района на 2018 год и плановый период 2019-2020 годов</t>
  </si>
  <si>
    <t>Первоначальный бюджет 2020 год</t>
  </si>
  <si>
    <t>Судебная система</t>
  </si>
  <si>
    <t>0105</t>
  </si>
  <si>
    <t>0314</t>
  </si>
  <si>
    <t>Условно утвержденные расходы</t>
  </si>
  <si>
    <t xml:space="preserve">Уточненный бюджет на 2018 год 
(поправка 1 на 25.12.2017) </t>
  </si>
  <si>
    <t xml:space="preserve">Уточненный бюджет на 2019 год 
(поправка 1 на 25.12.2017)  </t>
  </si>
  <si>
    <t xml:space="preserve">Уточненный бюджет на 2020 год 
(поправка 1 на 25.12.2017) </t>
  </si>
  <si>
    <t xml:space="preserve">Отклонение 2020 год </t>
  </si>
  <si>
    <t>46</t>
  </si>
  <si>
    <t xml:space="preserve">Уточненный бюджет на 2018 год 
(поправка 2 на 30.01.2018) </t>
  </si>
  <si>
    <t xml:space="preserve">Уточненный бюджет на 2019 год 
(поправка 2 на 30.01.2018)  </t>
  </si>
  <si>
    <t xml:space="preserve">Уточненный бюджет на 2020 год 
(поправка 2 на 30.01.2018) </t>
  </si>
  <si>
    <t xml:space="preserve">Уточненный бюджет на 2018 год 
(поправка 3 на 06.03.2018) </t>
  </si>
  <si>
    <t xml:space="preserve">Уточненный бюджет на 2019 год 
(поправка 3 на 06.03.2018) </t>
  </si>
  <si>
    <t xml:space="preserve">Уточненный бюджет на 2020 год 
(поправка 3 на 06.03.2018) </t>
  </si>
  <si>
    <t>ИИзменение бюджетных ассигнований по разделам и подразделам бюджетной классификации расходов бюджетов Российской Федерации в бюджете 
Северо-Енисейского района на 2018 год и плановый период 2019-2020 годов</t>
  </si>
  <si>
    <t xml:space="preserve">Уточненный бюджет на 2018 год 
(поправка 4 на 26.03.2018) </t>
  </si>
  <si>
    <t xml:space="preserve">Уточненный бюджет на 2019 год 
(поправка 4 на 26.03.2018) </t>
  </si>
  <si>
    <t xml:space="preserve">Уточненный бюджет на 2020 год 
(поправка 4 на 26.03.2018) </t>
  </si>
  <si>
    <t xml:space="preserve">Уточненный бюджет на 2018 год 
(поправка 5 на 17.04.2018) </t>
  </si>
  <si>
    <t xml:space="preserve">Уточненный бюджет на 2019 год 
(поправка 5 на 17.04.2018) </t>
  </si>
  <si>
    <t xml:space="preserve">Уточненный бюджет на 2020 год 
(поправка 5 на 17.04.2018) </t>
  </si>
  <si>
    <t xml:space="preserve">Уточненный бюджет на 2019 год 
(поправка 6 на 18.05.2018) </t>
  </si>
  <si>
    <t xml:space="preserve">Уточненный бюджет на 2018 год 
(поправка 6 на 18.05.2018) </t>
  </si>
  <si>
    <t xml:space="preserve">Уточненный бюджет на 2020 год 
(поправка 6 на 18.05.2018)  </t>
  </si>
  <si>
    <t xml:space="preserve">Уточненный бюджет на 2018 год 
(поправка 7 на 07.06.2018) </t>
  </si>
  <si>
    <t xml:space="preserve">Уточненный бюджет на 2019 год 
(поправка 7 на 07.06.2018) </t>
  </si>
  <si>
    <t xml:space="preserve">Уточненный бюджет на 2020 год 
(поправка 7 на 07.06.2018) </t>
  </si>
  <si>
    <t xml:space="preserve">Уточненный бюджет на 2018 год 
(поправка 8 на 18.06.2018) </t>
  </si>
  <si>
    <t xml:space="preserve">Уточненный бюджет на 2019 год 
(поправка 8 на 18.06.2018) </t>
  </si>
  <si>
    <t xml:space="preserve">Уточненный бюджет на 2020 год 
(поправка 8 на 18.06.2018) </t>
  </si>
  <si>
    <t xml:space="preserve">Уточненный бюджет на 2018 год 
(поправка 9 на 09.07.2018) </t>
  </si>
  <si>
    <t xml:space="preserve">Уточненный бюджет на 2019 год 
(поправка 9 на 09.07.2018) </t>
  </si>
  <si>
    <t xml:space="preserve">Уточненный бюджет на 2020 год 
(поправка 9 на 09.07.2018) </t>
  </si>
  <si>
    <t xml:space="preserve">Уточненный бюджет на 2018 год 
(поправка 10 на 31.07.2018) </t>
  </si>
  <si>
    <t xml:space="preserve">Уточненный бюджет на 2019 год 
(поправка 10 на 31.07.2018) </t>
  </si>
  <si>
    <t xml:space="preserve">Уточненный бюджет на 2020 год 
(поправка 10 на 31.07.2018) </t>
  </si>
  <si>
    <t xml:space="preserve">Уточненный бюджет на 2018 год 
(поправка 11 на 17.08.2018) </t>
  </si>
  <si>
    <t>Уточненный бюджет на 2019 год 
(поправка 11 на 17.08.2018)</t>
  </si>
  <si>
    <t>Уточненный бюджет на 2020 год 
(поправка 11 на 17.08.2018)</t>
  </si>
  <si>
    <t xml:space="preserve">Уточненный бюджет на 2018 год 
(поправка 12 на 27.09.2018) </t>
  </si>
  <si>
    <t>Уточненный бюджет на 2019 год 
(поправка 12 на 27.09.2018)</t>
  </si>
  <si>
    <t>Уточненный бюджет на 2020 год 
(поправка 12 на 27.09.2018)</t>
  </si>
  <si>
    <t xml:space="preserve">Уточненный бюджет на 2018 год 
(поправка 13 на 16.11.2018) </t>
  </si>
  <si>
    <t xml:space="preserve">Уточненный бюджет на 2019 год 
(поправка 13 на 16.11.2018) </t>
  </si>
  <si>
    <t xml:space="preserve">Уточненный бюджет на 2020 год 
(поправка 13 на 16.11.2018) </t>
  </si>
  <si>
    <t xml:space="preserve">Уточненный бюджет на 2018 год 
(поправка 14 на 23.11.2018) </t>
  </si>
  <si>
    <t xml:space="preserve">Уточненный бюджет на 2019 год 
(поправка 14 на 23.11.2018) </t>
  </si>
  <si>
    <t xml:space="preserve">Уточненный бюджет на 2020 год 
(поправка 14 на 23.11.2018) </t>
  </si>
  <si>
    <t xml:space="preserve">Уточненный бюджет на 2018 год 
(поправка 15 на 18.12.2018) </t>
  </si>
  <si>
    <t xml:space="preserve">Уточненный бюджет на 2019 год 
(поправка 15 на 18.12.2018) </t>
  </si>
  <si>
    <t xml:space="preserve">Уточненный бюджет на 2020 год 
(поправка 15 на 18.12.2018) 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</si>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</sst>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3" fillId="0" borderId="1" xfId="1" applyNumberFormat="1" applyFont="1" applyBorder="1" applyAlignment="1">
      <alignment horizontal="center" vertical="top"/>
    </xf>
    <xf numFmtId="164" fontId="3" fillId="0" borderId="1" xfId="1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/>
    </xf>
    <xf numFmtId="164" fontId="3" fillId="0" borderId="1" xfId="1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Alignment="1">
      <alignment horizontal="center" wrapText="1"/>
    </xf>
    <xf numFmtId="0" fontId="3" fillId="0" borderId="1" xfId="1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topLeftCell="A28" workbookViewId="0">
      <selection activeCell="F57" sqref="F57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2</v>
      </c>
      <c r="E4" s="10" t="s">
        <v>143</v>
      </c>
      <c r="F4" s="10" t="s">
        <v>145</v>
      </c>
      <c r="G4" s="10" t="s">
        <v>150</v>
      </c>
      <c r="H4" s="10" t="s">
        <v>151</v>
      </c>
      <c r="I4" s="10" t="s">
        <v>152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>D7+D8+D9+D11+D13+D12+D10</f>
        <v>208510.88300000003</v>
      </c>
      <c r="E6" s="8">
        <f t="shared" ref="E6:I6" si="0">E7+E8+E9+E11+E13+E12+E10</f>
        <v>254819.3</v>
      </c>
      <c r="F6" s="8">
        <f t="shared" si="0"/>
        <v>206179.20000000001</v>
      </c>
      <c r="G6" s="8">
        <f t="shared" si="0"/>
        <v>209286.68300000002</v>
      </c>
      <c r="H6" s="8">
        <f t="shared" si="0"/>
        <v>254819.3</v>
      </c>
      <c r="I6" s="8">
        <f t="shared" si="0"/>
        <v>206179.20000000001</v>
      </c>
      <c r="J6" s="6">
        <f t="shared" ref="J6:L49" si="1">G6-D6</f>
        <v>775.79999999998836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7232.14</v>
      </c>
      <c r="E7" s="9">
        <v>7485.7</v>
      </c>
      <c r="F7" s="9">
        <v>7485.7</v>
      </c>
      <c r="G7" s="9">
        <v>7232.14</v>
      </c>
      <c r="H7" s="9">
        <v>7485.7</v>
      </c>
      <c r="I7" s="9">
        <v>7485.7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4663.5429999999997</v>
      </c>
      <c r="E8" s="9">
        <v>4776</v>
      </c>
      <c r="F8" s="9">
        <v>4776</v>
      </c>
      <c r="G8" s="9">
        <v>4663.5429999999997</v>
      </c>
      <c r="H8" s="9">
        <v>4776</v>
      </c>
      <c r="I8" s="9">
        <v>4776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155650.70000000001</v>
      </c>
      <c r="E9" s="9">
        <v>155980.9</v>
      </c>
      <c r="F9" s="9">
        <v>155980.9</v>
      </c>
      <c r="G9" s="9">
        <v>156426.5</v>
      </c>
      <c r="H9" s="9">
        <v>155980.9</v>
      </c>
      <c r="I9" s="9">
        <v>155980.9</v>
      </c>
      <c r="J9" s="6">
        <f t="shared" si="1"/>
        <v>775.79999999998836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26.7</v>
      </c>
      <c r="E10" s="9">
        <v>1.8</v>
      </c>
      <c r="F10" s="9">
        <v>2.9</v>
      </c>
      <c r="G10" s="9">
        <v>26.7</v>
      </c>
      <c r="H10" s="9">
        <v>1.8</v>
      </c>
      <c r="I10" s="9">
        <v>2.9</v>
      </c>
      <c r="J10" s="6"/>
      <c r="K10" s="6"/>
      <c r="L10" s="6"/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27296.7</v>
      </c>
      <c r="E11" s="9">
        <v>28175</v>
      </c>
      <c r="F11" s="9">
        <v>28175</v>
      </c>
      <c r="G11" s="9">
        <v>27296.7</v>
      </c>
      <c r="H11" s="9">
        <v>28175</v>
      </c>
      <c r="I11" s="9">
        <v>28175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8641.1</v>
      </c>
      <c r="E13" s="9">
        <v>53399.9</v>
      </c>
      <c r="F13" s="9">
        <v>4758.7</v>
      </c>
      <c r="G13" s="9">
        <v>8641.1</v>
      </c>
      <c r="H13" s="9">
        <v>53399.9</v>
      </c>
      <c r="I13" s="9">
        <v>4758.7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453.5</v>
      </c>
      <c r="E14" s="9">
        <f t="shared" si="2"/>
        <v>458.1</v>
      </c>
      <c r="F14" s="9">
        <f t="shared" si="2"/>
        <v>473.7</v>
      </c>
      <c r="G14" s="9">
        <f t="shared" si="2"/>
        <v>453.5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453.5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33337.1</v>
      </c>
      <c r="E16" s="9">
        <f t="shared" ref="E16:I16" si="3">E17++E18+E19</f>
        <v>36235.199999999997</v>
      </c>
      <c r="F16" s="9">
        <f t="shared" si="3"/>
        <v>32235.200000000001</v>
      </c>
      <c r="G16" s="9">
        <f t="shared" si="3"/>
        <v>33337.1</v>
      </c>
      <c r="H16" s="9">
        <f t="shared" si="3"/>
        <v>36235.199999999997</v>
      </c>
      <c r="I16" s="9">
        <f t="shared" si="3"/>
        <v>32235.200000000001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31902.1</v>
      </c>
      <c r="E17" s="9">
        <v>35200.199999999997</v>
      </c>
      <c r="F17" s="9">
        <v>31200.2</v>
      </c>
      <c r="G17" s="9">
        <v>31902.1</v>
      </c>
      <c r="H17" s="9">
        <v>35200.199999999997</v>
      </c>
      <c r="I17" s="9">
        <v>31200.2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680</v>
      </c>
      <c r="E18" s="9">
        <v>680</v>
      </c>
      <c r="F18" s="9">
        <v>680</v>
      </c>
      <c r="G18" s="9">
        <v>680</v>
      </c>
      <c r="H18" s="9">
        <v>680</v>
      </c>
      <c r="I18" s="9">
        <v>680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/>
      <c r="K19" s="6"/>
      <c r="L19" s="6"/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4">+D22+D24+D23+D21</f>
        <v>135722</v>
      </c>
      <c r="E20" s="9">
        <f t="shared" si="4"/>
        <v>97250</v>
      </c>
      <c r="F20" s="9">
        <f t="shared" si="4"/>
        <v>89171.8</v>
      </c>
      <c r="G20" s="9">
        <f t="shared" si="4"/>
        <v>143025.79999999999</v>
      </c>
      <c r="H20" s="9">
        <f t="shared" si="4"/>
        <v>97250</v>
      </c>
      <c r="I20" s="9">
        <f t="shared" si="4"/>
        <v>89171.8</v>
      </c>
      <c r="J20" s="6">
        <f t="shared" si="1"/>
        <v>7303.7999999999884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25576.2</v>
      </c>
      <c r="G22" s="9">
        <v>23620.400000000001</v>
      </c>
      <c r="H22" s="9">
        <v>25580.9</v>
      </c>
      <c r="I22" s="9">
        <v>25576.2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78413.399999999994</v>
      </c>
      <c r="E23" s="9">
        <v>37980.9</v>
      </c>
      <c r="F23" s="9">
        <v>30007.4</v>
      </c>
      <c r="G23" s="11">
        <v>79319.899999999994</v>
      </c>
      <c r="H23" s="9">
        <v>37980.9</v>
      </c>
      <c r="I23" s="9">
        <v>30007.4</v>
      </c>
      <c r="J23" s="6">
        <f t="shared" si="1"/>
        <v>906.5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31488.2</v>
      </c>
      <c r="E24" s="9">
        <v>31488.2</v>
      </c>
      <c r="F24" s="9">
        <v>31388.2</v>
      </c>
      <c r="G24" s="9">
        <v>37885.5</v>
      </c>
      <c r="H24" s="9">
        <v>31488.2</v>
      </c>
      <c r="I24" s="9">
        <v>31388.2</v>
      </c>
      <c r="J24" s="6">
        <f t="shared" si="1"/>
        <v>6397.2999999999993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5">D26+D27+D28+D29</f>
        <v>754854.20000000007</v>
      </c>
      <c r="E25" s="9">
        <f t="shared" si="5"/>
        <v>704135.09999999986</v>
      </c>
      <c r="F25" s="9">
        <f t="shared" si="5"/>
        <v>674093.7</v>
      </c>
      <c r="G25" s="9">
        <f t="shared" si="5"/>
        <v>809363.10000000009</v>
      </c>
      <c r="H25" s="9">
        <f t="shared" si="5"/>
        <v>704326.99999999988</v>
      </c>
      <c r="I25" s="9">
        <f t="shared" si="5"/>
        <v>674493.1</v>
      </c>
      <c r="J25" s="6">
        <f t="shared" si="1"/>
        <v>54508.900000000023</v>
      </c>
      <c r="K25" s="6">
        <f t="shared" si="1"/>
        <v>191.90000000002328</v>
      </c>
      <c r="L25" s="6">
        <f t="shared" si="1"/>
        <v>399.40000000002328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149559.5</v>
      </c>
      <c r="E26" s="9">
        <v>99568.7</v>
      </c>
      <c r="F26" s="9">
        <v>99020.9</v>
      </c>
      <c r="G26" s="9">
        <v>152825.20000000001</v>
      </c>
      <c r="H26" s="9">
        <v>99568.7</v>
      </c>
      <c r="I26" s="9">
        <v>99020.9</v>
      </c>
      <c r="J26" s="6">
        <f t="shared" si="1"/>
        <v>3265.7000000000116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527503.5</v>
      </c>
      <c r="E27" s="9">
        <v>546403.19999999995</v>
      </c>
      <c r="F27" s="9">
        <v>516693.1</v>
      </c>
      <c r="G27" s="9">
        <v>576488.30000000005</v>
      </c>
      <c r="H27" s="9">
        <v>546595.1</v>
      </c>
      <c r="I27" s="9">
        <v>517092.6</v>
      </c>
      <c r="J27" s="6">
        <f t="shared" si="1"/>
        <v>48984.800000000047</v>
      </c>
      <c r="K27" s="6">
        <f t="shared" si="1"/>
        <v>191.90000000002328</v>
      </c>
      <c r="L27" s="6">
        <f t="shared" si="1"/>
        <v>399.5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58049.4</v>
      </c>
      <c r="E28" s="9">
        <v>37755.1</v>
      </c>
      <c r="F28" s="9">
        <v>37971.599999999999</v>
      </c>
      <c r="G28" s="9">
        <v>60307.8</v>
      </c>
      <c r="H28" s="9">
        <v>37755.1</v>
      </c>
      <c r="I28" s="9">
        <v>37971.5</v>
      </c>
      <c r="J28" s="6">
        <f t="shared" si="1"/>
        <v>2258.4000000000015</v>
      </c>
      <c r="K28" s="6">
        <f t="shared" si="1"/>
        <v>0</v>
      </c>
      <c r="L28" s="6">
        <f t="shared" si="1"/>
        <v>-9.9999999998544808E-2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19741.8</v>
      </c>
      <c r="E29" s="9">
        <v>20408.099999999999</v>
      </c>
      <c r="F29" s="9">
        <v>20408.099999999999</v>
      </c>
      <c r="G29" s="9">
        <v>19741.8</v>
      </c>
      <c r="H29" s="9">
        <v>20408.099999999999</v>
      </c>
      <c r="I29" s="9">
        <v>20408.099999999999</v>
      </c>
      <c r="J29" s="6">
        <f t="shared" si="1"/>
        <v>0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6">D31+D33+D34+D35+D32</f>
        <v>525159.6</v>
      </c>
      <c r="E30" s="9">
        <f t="shared" si="6"/>
        <v>541877.78</v>
      </c>
      <c r="F30" s="9">
        <f t="shared" si="6"/>
        <v>536663.87600000005</v>
      </c>
      <c r="G30" s="9">
        <f t="shared" si="6"/>
        <v>534782.4</v>
      </c>
      <c r="H30" s="9">
        <f t="shared" si="6"/>
        <v>541877.78</v>
      </c>
      <c r="I30" s="9">
        <f t="shared" si="6"/>
        <v>536663.87600000005</v>
      </c>
      <c r="J30" s="6">
        <f t="shared" si="1"/>
        <v>9622.8000000000466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136239</v>
      </c>
      <c r="E31" s="9">
        <v>129889.13499999999</v>
      </c>
      <c r="F31" s="9">
        <v>129616.645</v>
      </c>
      <c r="G31" s="9">
        <v>136640.6</v>
      </c>
      <c r="H31" s="9">
        <v>129889.13499999999</v>
      </c>
      <c r="I31" s="9">
        <v>129616.645</v>
      </c>
      <c r="J31" s="6">
        <f t="shared" si="1"/>
        <v>401.60000000000582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230684.1</v>
      </c>
      <c r="E32" s="9">
        <v>249448.54500000001</v>
      </c>
      <c r="F32" s="9">
        <v>243446.446</v>
      </c>
      <c r="G32" s="9">
        <v>231052.9</v>
      </c>
      <c r="H32" s="9">
        <v>249448.54500000001</v>
      </c>
      <c r="I32" s="9">
        <v>243446.446</v>
      </c>
      <c r="J32" s="6">
        <f t="shared" si="1"/>
        <v>368.79999999998836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82230.100000000006</v>
      </c>
      <c r="E33" s="9">
        <v>84068.3</v>
      </c>
      <c r="F33" s="9">
        <v>86010.94</v>
      </c>
      <c r="G33" s="9">
        <v>90952.9</v>
      </c>
      <c r="H33" s="9">
        <v>84068.3</v>
      </c>
      <c r="I33" s="9">
        <v>86010.94</v>
      </c>
      <c r="J33" s="6">
        <f t="shared" si="1"/>
        <v>8722.7999999999884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19063.599999999999</v>
      </c>
      <c r="E34" s="9">
        <v>18946.8</v>
      </c>
      <c r="F34" s="9">
        <v>18946.845000000001</v>
      </c>
      <c r="G34" s="9">
        <v>19063.599999999999</v>
      </c>
      <c r="H34" s="9">
        <v>18946.8</v>
      </c>
      <c r="I34" s="9">
        <v>18946.845000000001</v>
      </c>
      <c r="J34" s="6">
        <f t="shared" si="1"/>
        <v>0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56942.8</v>
      </c>
      <c r="E35" s="9">
        <v>59525</v>
      </c>
      <c r="F35" s="9">
        <v>58643</v>
      </c>
      <c r="G35" s="9">
        <v>57072.4</v>
      </c>
      <c r="H35" s="9">
        <v>59525</v>
      </c>
      <c r="I35" s="9">
        <v>58643</v>
      </c>
      <c r="J35" s="6">
        <f t="shared" si="1"/>
        <v>129.59999999999854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7">D37+D38</f>
        <v>129346.5</v>
      </c>
      <c r="E36" s="9">
        <f t="shared" si="7"/>
        <v>117621</v>
      </c>
      <c r="F36" s="9">
        <f t="shared" si="7"/>
        <v>181429.19999999998</v>
      </c>
      <c r="G36" s="9">
        <f t="shared" si="7"/>
        <v>130897.29999999999</v>
      </c>
      <c r="H36" s="9">
        <f t="shared" si="7"/>
        <v>117621</v>
      </c>
      <c r="I36" s="9">
        <f t="shared" si="7"/>
        <v>181429.19999999998</v>
      </c>
      <c r="J36" s="6">
        <f t="shared" si="1"/>
        <v>1550.7999999999884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86413.1</v>
      </c>
      <c r="E37" s="9">
        <v>73262.600000000006</v>
      </c>
      <c r="F37" s="9">
        <v>137070.79999999999</v>
      </c>
      <c r="G37" s="9">
        <v>87963.9</v>
      </c>
      <c r="H37" s="9">
        <v>73262.600000000006</v>
      </c>
      <c r="I37" s="9">
        <v>137070.79999999999</v>
      </c>
      <c r="J37" s="6">
        <f t="shared" si="1"/>
        <v>1550.7999999999884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42933.4</v>
      </c>
      <c r="E38" s="9">
        <v>44358.400000000001</v>
      </c>
      <c r="F38" s="9">
        <v>44358.400000000001</v>
      </c>
      <c r="G38" s="9">
        <v>42933.4</v>
      </c>
      <c r="H38" s="9">
        <v>44358.400000000001</v>
      </c>
      <c r="I38" s="9">
        <v>44358.400000000001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8">D40+D41+D42+D43+D44</f>
        <v>76936.799999999988</v>
      </c>
      <c r="E39" s="9">
        <f t="shared" si="8"/>
        <v>68501.799999999988</v>
      </c>
      <c r="F39" s="9">
        <f t="shared" si="8"/>
        <v>71230.2</v>
      </c>
      <c r="G39" s="9">
        <f t="shared" si="8"/>
        <v>77805.7</v>
      </c>
      <c r="H39" s="9">
        <f t="shared" si="8"/>
        <v>68501.7</v>
      </c>
      <c r="I39" s="9">
        <f t="shared" si="8"/>
        <v>71230.100000000006</v>
      </c>
      <c r="J39" s="6">
        <f t="shared" si="1"/>
        <v>868.90000000000873</v>
      </c>
      <c r="K39" s="6">
        <f t="shared" si="1"/>
        <v>-9.9999999991268851E-2</v>
      </c>
      <c r="L39" s="6">
        <f t="shared" si="1"/>
        <v>-9.9999999991268851E-2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28317.599999999999</v>
      </c>
      <c r="E41" s="9">
        <v>28317.599999999999</v>
      </c>
      <c r="F41" s="9">
        <v>28317.599999999999</v>
      </c>
      <c r="G41" s="9">
        <v>28317.599999999999</v>
      </c>
      <c r="H41" s="9">
        <v>28317.599999999999</v>
      </c>
      <c r="I41" s="9">
        <v>28317.599999999999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19090.3</v>
      </c>
      <c r="E42" s="9">
        <v>19090.3</v>
      </c>
      <c r="F42" s="9">
        <v>19090.3</v>
      </c>
      <c r="G42" s="9">
        <v>19090.3</v>
      </c>
      <c r="H42" s="9">
        <v>19090.2</v>
      </c>
      <c r="I42" s="9">
        <v>19090.2</v>
      </c>
      <c r="J42" s="6">
        <f t="shared" si="1"/>
        <v>0</v>
      </c>
      <c r="K42" s="6">
        <f t="shared" si="1"/>
        <v>-9.9999999998544808E-2</v>
      </c>
      <c r="L42" s="6">
        <f t="shared" si="1"/>
        <v>-9.9999999998544808E-2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10039.299999999999</v>
      </c>
      <c r="E43" s="9">
        <v>1854.2</v>
      </c>
      <c r="F43" s="9">
        <v>4582.6000000000004</v>
      </c>
      <c r="G43" s="9">
        <v>10039.299999999999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18219.599999999999</v>
      </c>
      <c r="E44" s="9">
        <v>17969.7</v>
      </c>
      <c r="F44" s="9">
        <v>17969.7</v>
      </c>
      <c r="G44" s="9">
        <v>19088.5</v>
      </c>
      <c r="H44" s="9">
        <v>17969.7</v>
      </c>
      <c r="I44" s="9">
        <v>17969.7</v>
      </c>
      <c r="J44" s="6">
        <f t="shared" si="1"/>
        <v>868.90000000000146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9">D46+D47</f>
        <v>63961.100000000006</v>
      </c>
      <c r="E45" s="9">
        <f t="shared" si="9"/>
        <v>64850.899999999994</v>
      </c>
      <c r="F45" s="9">
        <f t="shared" si="9"/>
        <v>64850.899999999994</v>
      </c>
      <c r="G45" s="9">
        <f t="shared" si="9"/>
        <v>63961.100000000006</v>
      </c>
      <c r="H45" s="9">
        <f t="shared" si="9"/>
        <v>64850.899999999994</v>
      </c>
      <c r="I45" s="9">
        <f t="shared" si="9"/>
        <v>64850.899999999994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50123.4</v>
      </c>
      <c r="E46" s="11">
        <v>50528.1</v>
      </c>
      <c r="F46" s="11">
        <v>50528.1</v>
      </c>
      <c r="G46" s="11">
        <v>50123.4</v>
      </c>
      <c r="H46" s="11">
        <v>50528.1</v>
      </c>
      <c r="I46" s="11">
        <v>50528.1</v>
      </c>
      <c r="J46" s="6">
        <f t="shared" si="1"/>
        <v>0</v>
      </c>
      <c r="K46" s="6">
        <f t="shared" si="1"/>
        <v>0</v>
      </c>
      <c r="L46" s="6">
        <f t="shared" si="1"/>
        <v>0</v>
      </c>
    </row>
    <row r="47" spans="1:12" ht="31.5" x14ac:dyDescent="0.25">
      <c r="A47" s="3" t="s">
        <v>119</v>
      </c>
      <c r="B47" s="4" t="s">
        <v>134</v>
      </c>
      <c r="C47" s="5" t="s">
        <v>135</v>
      </c>
      <c r="D47" s="11">
        <v>13837.7</v>
      </c>
      <c r="E47" s="11">
        <v>14322.8</v>
      </c>
      <c r="F47" s="11">
        <v>14322.8</v>
      </c>
      <c r="G47" s="11">
        <v>13837.7</v>
      </c>
      <c r="H47" s="11">
        <v>14322.8</v>
      </c>
      <c r="I47" s="11">
        <v>14322.8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>D49</f>
        <v>23222.1</v>
      </c>
      <c r="E48" s="9">
        <f t="shared" ref="E48:I48" si="10">E49</f>
        <v>23942</v>
      </c>
      <c r="F48" s="9">
        <f t="shared" si="10"/>
        <v>23961.1</v>
      </c>
      <c r="G48" s="9">
        <f t="shared" si="10"/>
        <v>24089</v>
      </c>
      <c r="H48" s="9">
        <f t="shared" si="10"/>
        <v>23942</v>
      </c>
      <c r="I48" s="9">
        <f t="shared" si="10"/>
        <v>23961</v>
      </c>
      <c r="J48" s="6">
        <f t="shared" si="1"/>
        <v>866.90000000000146</v>
      </c>
      <c r="K48" s="6">
        <f t="shared" si="1"/>
        <v>0</v>
      </c>
      <c r="L48" s="6">
        <f t="shared" si="1"/>
        <v>-9.9999999998544808E-2</v>
      </c>
    </row>
    <row r="49" spans="1:12" ht="15.75" customHeight="1" x14ac:dyDescent="0.25">
      <c r="A49" s="3" t="s">
        <v>136</v>
      </c>
      <c r="B49" s="4" t="s">
        <v>123</v>
      </c>
      <c r="C49" s="5" t="s">
        <v>124</v>
      </c>
      <c r="D49" s="9">
        <v>23222.1</v>
      </c>
      <c r="E49" s="9">
        <v>23942</v>
      </c>
      <c r="F49" s="9">
        <v>23961.1</v>
      </c>
      <c r="G49" s="9">
        <v>24089</v>
      </c>
      <c r="H49" s="9">
        <v>23942</v>
      </c>
      <c r="I49" s="9">
        <v>23961</v>
      </c>
      <c r="J49" s="6">
        <f t="shared" si="1"/>
        <v>866.90000000000146</v>
      </c>
      <c r="K49" s="6">
        <f t="shared" si="1"/>
        <v>0</v>
      </c>
      <c r="L49" s="6">
        <f t="shared" si="1"/>
        <v>-9.9999999998544808E-2</v>
      </c>
    </row>
    <row r="50" spans="1:12" ht="31.5" x14ac:dyDescent="0.25">
      <c r="A50" s="5" t="s">
        <v>137</v>
      </c>
      <c r="B50" s="4" t="s">
        <v>138</v>
      </c>
      <c r="C50" s="5" t="s">
        <v>139</v>
      </c>
      <c r="D50" s="9">
        <f t="shared" ref="D50:I50" si="11">D51</f>
        <v>0</v>
      </c>
      <c r="E50" s="9">
        <f t="shared" si="11"/>
        <v>0</v>
      </c>
      <c r="F50" s="9">
        <f t="shared" si="11"/>
        <v>0</v>
      </c>
      <c r="G50" s="9">
        <f t="shared" si="11"/>
        <v>18000</v>
      </c>
      <c r="H50" s="9">
        <f t="shared" si="11"/>
        <v>0</v>
      </c>
      <c r="I50" s="9">
        <f t="shared" si="11"/>
        <v>0</v>
      </c>
      <c r="J50" s="6">
        <f t="shared" ref="J50:K50" si="12">G50-D50</f>
        <v>18000</v>
      </c>
      <c r="K50" s="6">
        <f t="shared" si="12"/>
        <v>0</v>
      </c>
      <c r="L50" s="6">
        <f>I50-F49</f>
        <v>-23961.1</v>
      </c>
    </row>
    <row r="51" spans="1:12" ht="31.5" x14ac:dyDescent="0.25">
      <c r="A51" s="3" t="s">
        <v>140</v>
      </c>
      <c r="B51" s="4" t="s">
        <v>138</v>
      </c>
      <c r="C51" s="5" t="s">
        <v>141</v>
      </c>
      <c r="D51" s="9">
        <v>0</v>
      </c>
      <c r="E51" s="9">
        <v>0</v>
      </c>
      <c r="F51" s="9">
        <v>0</v>
      </c>
      <c r="G51" s="9">
        <v>18000</v>
      </c>
      <c r="H51" s="9">
        <v>0</v>
      </c>
      <c r="I51" s="9">
        <v>0</v>
      </c>
      <c r="J51" s="6">
        <f>G51-D50</f>
        <v>18000</v>
      </c>
      <c r="K51" s="6">
        <f>H51-E50</f>
        <v>0</v>
      </c>
      <c r="L51" s="6">
        <f>I51-F50</f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89088.3</v>
      </c>
      <c r="F52" s="9">
        <v>181144.6</v>
      </c>
      <c r="G52" s="9"/>
      <c r="H52" s="9">
        <v>88896.4</v>
      </c>
      <c r="I52" s="9">
        <v>180745.1</v>
      </c>
      <c r="J52" s="6"/>
      <c r="K52" s="6"/>
      <c r="L52" s="6"/>
    </row>
    <row r="53" spans="1:12" ht="15.75" x14ac:dyDescent="0.25">
      <c r="A53" s="17" t="s">
        <v>142</v>
      </c>
      <c r="B53" s="17"/>
      <c r="C53" s="12"/>
      <c r="D53" s="9">
        <f>D6+D14+D16+D20+D25+D30+D36+D39+D45+D48+D50</f>
        <v>1951503.7830000005</v>
      </c>
      <c r="E53" s="9">
        <f>E6+E14+E16+E20+E25+E30+E36+E39+E45+E48+E50+E52-0.1</f>
        <v>1998779.3799999997</v>
      </c>
      <c r="F53" s="9">
        <f>F6+F14+F16+F20+F25+F30+F36+F39+F45+F48+F50+F52-0.2</f>
        <v>2061433.2760000001</v>
      </c>
      <c r="G53" s="9">
        <f>G6+G14+G16+G20+G25+G30+G36+G39+G45+G48+G50+G52-0.2</f>
        <v>2045001.4830000002</v>
      </c>
      <c r="H53" s="9">
        <f>H6+H14+H16+H20+H25+H30+H36+H39+H45+H48+H50+H52</f>
        <v>1998779.3799999997</v>
      </c>
      <c r="I53" s="9">
        <f>I6+I14+I16+I20+I25+I30+I36+I39+I45+I48+I50+I52+0.1</f>
        <v>2061433.2760000003</v>
      </c>
      <c r="J53" s="9">
        <f>J6+J14+J16+J20+J25+J30+J36+J39+J45+J48+J50</f>
        <v>93497.900000000052</v>
      </c>
      <c r="K53" s="9">
        <f>K6+K14+K16+K20+K25+K30+K36+K39+K45+K48+K50</f>
        <v>191.80000000003201</v>
      </c>
      <c r="L53" s="9">
        <f>L6+L14+L16+L20+L25+L30+L36+L39+L45+L48+L50</f>
        <v>-23561.899999999965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workbookViewId="0">
      <selection activeCell="D6" sqref="D6:I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177</v>
      </c>
      <c r="E4" s="10" t="s">
        <v>178</v>
      </c>
      <c r="F4" s="10" t="s">
        <v>179</v>
      </c>
      <c r="G4" s="10" t="s">
        <v>180</v>
      </c>
      <c r="H4" s="10" t="s">
        <v>181</v>
      </c>
      <c r="I4" s="10" t="s">
        <v>182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247900.89999999997</v>
      </c>
      <c r="E6" s="8">
        <f t="shared" si="0"/>
        <v>254819.3</v>
      </c>
      <c r="F6" s="8">
        <f t="shared" si="0"/>
        <v>206179.20000000001</v>
      </c>
      <c r="G6" s="8">
        <f t="shared" si="0"/>
        <v>245035.15</v>
      </c>
      <c r="H6" s="8">
        <f t="shared" si="0"/>
        <v>254819.3</v>
      </c>
      <c r="I6" s="8">
        <f t="shared" si="0"/>
        <v>206179.20000000001</v>
      </c>
      <c r="J6" s="6">
        <f t="shared" ref="J6:L47" si="1">G6-D6</f>
        <v>-2865.7499999999709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7450.6</v>
      </c>
      <c r="E7" s="9">
        <v>7485.7</v>
      </c>
      <c r="F7" s="9">
        <v>7485.7</v>
      </c>
      <c r="G7" s="9">
        <v>7450.64</v>
      </c>
      <c r="H7" s="9">
        <v>7485.7</v>
      </c>
      <c r="I7" s="9">
        <v>7485.7</v>
      </c>
      <c r="J7" s="6">
        <f t="shared" si="1"/>
        <v>3.999999999996362E-2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4735.2</v>
      </c>
      <c r="E8" s="9">
        <v>4776</v>
      </c>
      <c r="F8" s="9">
        <v>4776</v>
      </c>
      <c r="G8" s="9">
        <v>4735.24</v>
      </c>
      <c r="H8" s="9">
        <v>4776</v>
      </c>
      <c r="I8" s="9">
        <v>4776</v>
      </c>
      <c r="J8" s="6">
        <f t="shared" si="1"/>
        <v>3.999999999996362E-2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193612.4</v>
      </c>
      <c r="E9" s="9">
        <v>155980.9</v>
      </c>
      <c r="F9" s="9">
        <v>155980.9</v>
      </c>
      <c r="G9" s="9">
        <v>190746.61</v>
      </c>
      <c r="H9" s="9">
        <v>155980.9</v>
      </c>
      <c r="I9" s="9">
        <v>155980.9</v>
      </c>
      <c r="J9" s="6">
        <f t="shared" si="1"/>
        <v>-2865.7900000000081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85.4</v>
      </c>
      <c r="E10" s="9">
        <v>1.8</v>
      </c>
      <c r="F10" s="9">
        <v>2.9</v>
      </c>
      <c r="G10" s="9">
        <v>85.4</v>
      </c>
      <c r="H10" s="9">
        <v>1.8</v>
      </c>
      <c r="I10" s="9">
        <v>2.9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27856.5</v>
      </c>
      <c r="E11" s="9">
        <v>28175</v>
      </c>
      <c r="F11" s="9">
        <v>28175</v>
      </c>
      <c r="G11" s="9">
        <v>27856.47</v>
      </c>
      <c r="H11" s="9">
        <v>28175</v>
      </c>
      <c r="I11" s="9">
        <v>28175</v>
      </c>
      <c r="J11" s="6">
        <f t="shared" si="1"/>
        <v>-2.9999999998835847E-2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9160.7999999999993</v>
      </c>
      <c r="E13" s="9">
        <v>53399.9</v>
      </c>
      <c r="F13" s="9">
        <v>4758.7</v>
      </c>
      <c r="G13" s="9">
        <v>9160.7900000000009</v>
      </c>
      <c r="H13" s="9">
        <v>53399.9</v>
      </c>
      <c r="I13" s="9">
        <v>4758.7</v>
      </c>
      <c r="J13" s="6">
        <f t="shared" si="1"/>
        <v>-9.9999999983992893E-3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453.5</v>
      </c>
      <c r="E14" s="9">
        <f t="shared" si="2"/>
        <v>458.1</v>
      </c>
      <c r="F14" s="9">
        <f t="shared" si="2"/>
        <v>473.7</v>
      </c>
      <c r="G14" s="9">
        <f t="shared" si="2"/>
        <v>494.88</v>
      </c>
      <c r="H14" s="9">
        <f t="shared" si="2"/>
        <v>458.1</v>
      </c>
      <c r="I14" s="9">
        <f t="shared" si="2"/>
        <v>473.7</v>
      </c>
      <c r="J14" s="6">
        <f t="shared" si="1"/>
        <v>41.379999999999995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494.88</v>
      </c>
      <c r="H15" s="9">
        <v>458.1</v>
      </c>
      <c r="I15" s="9">
        <v>473.7</v>
      </c>
      <c r="J15" s="6">
        <f t="shared" si="1"/>
        <v>41.379999999999995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33115.9</v>
      </c>
      <c r="E16" s="9">
        <f>E17+E18+E19</f>
        <v>36630.6</v>
      </c>
      <c r="F16" s="9">
        <f>F17+F18+F19</f>
        <v>32733.100000000002</v>
      </c>
      <c r="G16" s="9">
        <f>G17++G18+G19</f>
        <v>33195.919999999998</v>
      </c>
      <c r="H16" s="9">
        <f>H17+H18+H19</f>
        <v>36630.6</v>
      </c>
      <c r="I16" s="9">
        <f>I17+I18+I19</f>
        <v>32733.100000000002</v>
      </c>
      <c r="J16" s="6">
        <f t="shared" si="1"/>
        <v>80.019999999996799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31165.5</v>
      </c>
      <c r="E17" s="9">
        <v>35200.199999999997</v>
      </c>
      <c r="F17" s="9">
        <v>31302.7</v>
      </c>
      <c r="G17" s="9">
        <v>31245.52</v>
      </c>
      <c r="H17" s="9">
        <v>35200.199999999997</v>
      </c>
      <c r="I17" s="9">
        <v>31302.7</v>
      </c>
      <c r="J17" s="6">
        <f t="shared" si="1"/>
        <v>80.020000000000437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1195.4000000000001</v>
      </c>
      <c r="E18" s="9">
        <v>1075.4000000000001</v>
      </c>
      <c r="F18" s="9">
        <v>1075.4000000000001</v>
      </c>
      <c r="G18" s="9">
        <v>1195.4000000000001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147742</v>
      </c>
      <c r="E20" s="9">
        <f t="shared" si="3"/>
        <v>95727.8</v>
      </c>
      <c r="F20" s="9">
        <f t="shared" si="3"/>
        <v>91171.8</v>
      </c>
      <c r="G20" s="9">
        <f t="shared" si="3"/>
        <v>146453.97999999998</v>
      </c>
      <c r="H20" s="9">
        <f t="shared" si="3"/>
        <v>95727.8</v>
      </c>
      <c r="I20" s="9">
        <f t="shared" si="3"/>
        <v>91171.8</v>
      </c>
      <c r="J20" s="6">
        <f t="shared" si="1"/>
        <v>-1288.0200000000186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27576.2</v>
      </c>
      <c r="G22" s="9">
        <v>23620.400000000001</v>
      </c>
      <c r="H22" s="9">
        <v>25580.9</v>
      </c>
      <c r="I22" s="9">
        <v>27576.2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67709.600000000006</v>
      </c>
      <c r="E23" s="9">
        <v>36458.699999999997</v>
      </c>
      <c r="F23" s="9">
        <v>30007.4</v>
      </c>
      <c r="G23" s="11">
        <v>67707.62</v>
      </c>
      <c r="H23" s="9">
        <v>36458.699999999997</v>
      </c>
      <c r="I23" s="9">
        <v>30007.4</v>
      </c>
      <c r="J23" s="6">
        <f t="shared" si="1"/>
        <v>-1.9800000000104774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54212</v>
      </c>
      <c r="E24" s="9">
        <v>31488.2</v>
      </c>
      <c r="F24" s="9">
        <v>31388.2</v>
      </c>
      <c r="G24" s="9">
        <v>52925.96</v>
      </c>
      <c r="H24" s="9">
        <v>31488.2</v>
      </c>
      <c r="I24" s="9">
        <v>31388.2</v>
      </c>
      <c r="J24" s="6">
        <f t="shared" si="1"/>
        <v>-1286.0400000000009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949256.8</v>
      </c>
      <c r="E25" s="9">
        <f t="shared" si="4"/>
        <v>657964.69999999995</v>
      </c>
      <c r="F25" s="9">
        <f t="shared" si="4"/>
        <v>674383.2</v>
      </c>
      <c r="G25" s="9">
        <f t="shared" si="4"/>
        <v>916828.96000000008</v>
      </c>
      <c r="H25" s="9">
        <f t="shared" si="4"/>
        <v>657964.69999999995</v>
      </c>
      <c r="I25" s="9">
        <f t="shared" si="4"/>
        <v>674383.2</v>
      </c>
      <c r="J25" s="6">
        <f t="shared" si="1"/>
        <v>-32427.839999999967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145565.5</v>
      </c>
      <c r="E26" s="9">
        <v>99023.1</v>
      </c>
      <c r="F26" s="9">
        <v>99020.9</v>
      </c>
      <c r="G26" s="9">
        <v>142019.34</v>
      </c>
      <c r="H26" s="9">
        <v>99023.1</v>
      </c>
      <c r="I26" s="9">
        <v>99020.9</v>
      </c>
      <c r="J26" s="6">
        <f t="shared" si="1"/>
        <v>-3546.1600000000035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687774.4</v>
      </c>
      <c r="E27" s="9">
        <v>500778.5</v>
      </c>
      <c r="F27" s="9">
        <v>517092.5</v>
      </c>
      <c r="G27" s="9">
        <v>671193.02</v>
      </c>
      <c r="H27" s="9">
        <v>500778.5</v>
      </c>
      <c r="I27" s="9">
        <v>517092.5</v>
      </c>
      <c r="J27" s="6">
        <f t="shared" si="1"/>
        <v>-16581.380000000005</v>
      </c>
      <c r="K27" s="6">
        <f t="shared" si="1"/>
        <v>0</v>
      </c>
      <c r="L27" s="6">
        <f t="shared" si="1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94115.4</v>
      </c>
      <c r="E28" s="9">
        <v>37755</v>
      </c>
      <c r="F28" s="9">
        <v>37861.699999999997</v>
      </c>
      <c r="G28" s="9">
        <v>81526.429999999993</v>
      </c>
      <c r="H28" s="9">
        <v>37755</v>
      </c>
      <c r="I28" s="9">
        <v>37861.699999999997</v>
      </c>
      <c r="J28" s="6">
        <f t="shared" si="1"/>
        <v>-12588.970000000001</v>
      </c>
      <c r="K28" s="6">
        <f t="shared" si="1"/>
        <v>0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21801.5</v>
      </c>
      <c r="E29" s="9">
        <v>20408.099999999999</v>
      </c>
      <c r="F29" s="9">
        <v>20408.099999999999</v>
      </c>
      <c r="G29" s="9">
        <v>22090.17</v>
      </c>
      <c r="H29" s="9">
        <v>20408.099999999999</v>
      </c>
      <c r="I29" s="9">
        <v>20408.099999999999</v>
      </c>
      <c r="J29" s="6">
        <f t="shared" si="1"/>
        <v>288.66999999999825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560406.19999999995</v>
      </c>
      <c r="E30" s="9">
        <f t="shared" si="5"/>
        <v>543678.10000000009</v>
      </c>
      <c r="F30" s="9">
        <f t="shared" si="5"/>
        <v>538464.24</v>
      </c>
      <c r="G30" s="9">
        <f t="shared" si="5"/>
        <v>559950.23</v>
      </c>
      <c r="H30" s="9">
        <f t="shared" si="5"/>
        <v>543678.10000000009</v>
      </c>
      <c r="I30" s="9">
        <f t="shared" si="5"/>
        <v>538464.24</v>
      </c>
      <c r="J30" s="6">
        <f t="shared" si="1"/>
        <v>-455.96999999997206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144132.9</v>
      </c>
      <c r="E31" s="9">
        <v>129889.1</v>
      </c>
      <c r="F31" s="9">
        <v>129616.64</v>
      </c>
      <c r="G31" s="9">
        <v>143170.29</v>
      </c>
      <c r="H31" s="9">
        <v>129889.1</v>
      </c>
      <c r="I31" s="9">
        <v>129616.64</v>
      </c>
      <c r="J31" s="6">
        <f t="shared" si="1"/>
        <v>-962.60999999998603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241599.2</v>
      </c>
      <c r="E32" s="9">
        <v>251248.8</v>
      </c>
      <c r="F32" s="9">
        <v>245246.8</v>
      </c>
      <c r="G32" s="9">
        <v>241386.89</v>
      </c>
      <c r="H32" s="9">
        <v>251248.8</v>
      </c>
      <c r="I32" s="9">
        <v>245246.8</v>
      </c>
      <c r="J32" s="6">
        <f t="shared" si="1"/>
        <v>-212.30999999999767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96713.9</v>
      </c>
      <c r="E33" s="9">
        <v>84068.3</v>
      </c>
      <c r="F33" s="9">
        <v>86010.9</v>
      </c>
      <c r="G33" s="9">
        <v>97232.81</v>
      </c>
      <c r="H33" s="9">
        <v>84068.3</v>
      </c>
      <c r="I33" s="9">
        <v>86010.9</v>
      </c>
      <c r="J33" s="6">
        <f t="shared" si="1"/>
        <v>518.91000000000349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21339.5</v>
      </c>
      <c r="E34" s="9">
        <v>18946.900000000001</v>
      </c>
      <c r="F34" s="9">
        <v>18946.900000000001</v>
      </c>
      <c r="G34" s="9">
        <v>21539.52</v>
      </c>
      <c r="H34" s="9">
        <v>18946.900000000001</v>
      </c>
      <c r="I34" s="9">
        <v>18946.900000000001</v>
      </c>
      <c r="J34" s="6">
        <f t="shared" si="1"/>
        <v>200.02000000000044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56620.7</v>
      </c>
      <c r="E35" s="9">
        <v>59525</v>
      </c>
      <c r="F35" s="9">
        <v>58643</v>
      </c>
      <c r="G35" s="9">
        <v>56620.72</v>
      </c>
      <c r="H35" s="9">
        <v>59525</v>
      </c>
      <c r="I35" s="9">
        <v>58643</v>
      </c>
      <c r="J35" s="6">
        <f t="shared" si="1"/>
        <v>2.0000000004074536E-2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148771.59999999998</v>
      </c>
      <c r="E36" s="9">
        <f t="shared" si="6"/>
        <v>117752.41</v>
      </c>
      <c r="F36" s="9">
        <f t="shared" si="6"/>
        <v>181560.6</v>
      </c>
      <c r="G36" s="9">
        <f t="shared" si="6"/>
        <v>135771.57</v>
      </c>
      <c r="H36" s="9">
        <f t="shared" si="6"/>
        <v>117752.41</v>
      </c>
      <c r="I36" s="9">
        <f t="shared" si="6"/>
        <v>181560.6</v>
      </c>
      <c r="J36" s="6">
        <f t="shared" si="1"/>
        <v>-13000.02999999997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98668.9</v>
      </c>
      <c r="E37" s="9">
        <v>73394.009999999995</v>
      </c>
      <c r="F37" s="9">
        <v>137202.20000000001</v>
      </c>
      <c r="G37" s="9">
        <v>85668.88</v>
      </c>
      <c r="H37" s="9">
        <v>73394.009999999995</v>
      </c>
      <c r="I37" s="9">
        <v>137202.20000000001</v>
      </c>
      <c r="J37" s="6">
        <f t="shared" si="1"/>
        <v>-13000.01999999999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50102.7</v>
      </c>
      <c r="E38" s="9">
        <v>44358.400000000001</v>
      </c>
      <c r="F38" s="9">
        <v>44358.400000000001</v>
      </c>
      <c r="G38" s="9">
        <v>50102.69</v>
      </c>
      <c r="H38" s="9">
        <v>44358.400000000001</v>
      </c>
      <c r="I38" s="9">
        <v>44358.400000000001</v>
      </c>
      <c r="J38" s="6">
        <f t="shared" si="1"/>
        <v>-9.9999999947613105E-3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85487.54</v>
      </c>
      <c r="E39" s="9">
        <f t="shared" si="7"/>
        <v>72512.5</v>
      </c>
      <c r="F39" s="9">
        <f t="shared" si="7"/>
        <v>75240.899999999994</v>
      </c>
      <c r="G39" s="9">
        <f t="shared" si="7"/>
        <v>85487.50999999998</v>
      </c>
      <c r="H39" s="9">
        <f t="shared" si="7"/>
        <v>72512.5</v>
      </c>
      <c r="I39" s="9">
        <f t="shared" si="7"/>
        <v>75240.899999999994</v>
      </c>
      <c r="J39" s="6">
        <f t="shared" si="1"/>
        <v>-3.0000000013387762E-2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</v>
      </c>
      <c r="E41" s="9">
        <v>28317.599999999999</v>
      </c>
      <c r="F41" s="9">
        <v>28317.599999999999</v>
      </c>
      <c r="G41" s="9">
        <v>32413.34</v>
      </c>
      <c r="H41" s="9">
        <v>28317.599999999999</v>
      </c>
      <c r="I41" s="9">
        <v>28317.599999999999</v>
      </c>
      <c r="J41" s="6">
        <f t="shared" si="1"/>
        <v>4.0000000000873115E-2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25101.5</v>
      </c>
      <c r="E42" s="9">
        <v>23101</v>
      </c>
      <c r="F42" s="9">
        <v>23101</v>
      </c>
      <c r="G42" s="9">
        <v>25101.48</v>
      </c>
      <c r="H42" s="9">
        <v>23101</v>
      </c>
      <c r="I42" s="9">
        <v>23101</v>
      </c>
      <c r="J42" s="6">
        <f t="shared" si="1"/>
        <v>-2.0000000000436557E-2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7310.9</v>
      </c>
      <c r="E43" s="9">
        <v>1854.2</v>
      </c>
      <c r="F43" s="9">
        <v>4582.6000000000004</v>
      </c>
      <c r="G43" s="9">
        <v>7310.9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19391.84</v>
      </c>
      <c r="E44" s="9">
        <v>17969.7</v>
      </c>
      <c r="F44" s="9">
        <v>17969.7</v>
      </c>
      <c r="G44" s="9">
        <v>19391.79</v>
      </c>
      <c r="H44" s="9">
        <v>17969.7</v>
      </c>
      <c r="I44" s="9">
        <v>17969.7</v>
      </c>
      <c r="J44" s="6">
        <f t="shared" si="1"/>
        <v>-4.9999999999272404E-2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66737.100000000006</v>
      </c>
      <c r="E45" s="9">
        <f t="shared" si="8"/>
        <v>64850.899999999994</v>
      </c>
      <c r="F45" s="9">
        <f t="shared" si="8"/>
        <v>64850.899999999994</v>
      </c>
      <c r="G45" s="9">
        <f t="shared" si="8"/>
        <v>75062.899999999994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8325.7999999999884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52139.6</v>
      </c>
      <c r="E46" s="11">
        <v>50528.1</v>
      </c>
      <c r="F46" s="11">
        <v>50528.1</v>
      </c>
      <c r="G46" s="11">
        <v>59711.34</v>
      </c>
      <c r="H46" s="11">
        <v>50528.1</v>
      </c>
      <c r="I46" s="11">
        <v>50528.1</v>
      </c>
      <c r="J46" s="6">
        <f t="shared" si="1"/>
        <v>7571.739999999998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14597.5</v>
      </c>
      <c r="E47" s="11">
        <v>14322.8</v>
      </c>
      <c r="F47" s="11">
        <v>14322.8</v>
      </c>
      <c r="G47" s="11">
        <v>15351.56</v>
      </c>
      <c r="H47" s="11">
        <v>14322.8</v>
      </c>
      <c r="I47" s="11">
        <v>14322.8</v>
      </c>
      <c r="J47" s="6">
        <f t="shared" si="1"/>
        <v>754.05999999999949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24468.7</v>
      </c>
      <c r="E48" s="9">
        <f t="shared" si="9"/>
        <v>23942</v>
      </c>
      <c r="F48" s="9">
        <f t="shared" si="9"/>
        <v>23961</v>
      </c>
      <c r="G48" s="9">
        <f t="shared" si="9"/>
        <v>24468.74</v>
      </c>
      <c r="H48" s="9">
        <f t="shared" si="9"/>
        <v>23942</v>
      </c>
      <c r="I48" s="9">
        <f t="shared" si="9"/>
        <v>23961</v>
      </c>
      <c r="J48" s="6">
        <f t="shared" ref="J48:L53" si="10">G48-D48</f>
        <v>4.0000000000873115E-2</v>
      </c>
      <c r="K48" s="6">
        <f t="shared" si="10"/>
        <v>0</v>
      </c>
      <c r="L48" s="6">
        <f t="shared" si="10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24468.7</v>
      </c>
      <c r="E49" s="9">
        <v>23942</v>
      </c>
      <c r="F49" s="9">
        <v>23961</v>
      </c>
      <c r="G49" s="9">
        <v>24468.74</v>
      </c>
      <c r="H49" s="9">
        <v>23942</v>
      </c>
      <c r="I49" s="9">
        <v>23961</v>
      </c>
      <c r="J49" s="6">
        <f t="shared" si="10"/>
        <v>4.0000000000873115E-2</v>
      </c>
      <c r="K49" s="6">
        <f t="shared" si="10"/>
        <v>0</v>
      </c>
      <c r="L49" s="6">
        <f t="shared" si="10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1">D51</f>
        <v>18000</v>
      </c>
      <c r="E50" s="9">
        <f t="shared" si="11"/>
        <v>9600</v>
      </c>
      <c r="F50" s="9">
        <f t="shared" si="11"/>
        <v>9600</v>
      </c>
      <c r="G50" s="9">
        <f t="shared" si="11"/>
        <v>18000</v>
      </c>
      <c r="H50" s="9">
        <f t="shared" si="11"/>
        <v>9600</v>
      </c>
      <c r="I50" s="9">
        <f t="shared" si="11"/>
        <v>9600</v>
      </c>
      <c r="J50" s="6">
        <f t="shared" si="10"/>
        <v>0</v>
      </c>
      <c r="K50" s="6">
        <f t="shared" si="10"/>
        <v>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9600</v>
      </c>
      <c r="F51" s="9">
        <v>9600</v>
      </c>
      <c r="G51" s="9">
        <v>18000</v>
      </c>
      <c r="H51" s="9">
        <v>9600</v>
      </c>
      <c r="I51" s="9">
        <v>9600</v>
      </c>
      <c r="J51" s="6">
        <f t="shared" si="10"/>
        <v>0</v>
      </c>
      <c r="K51" s="6">
        <f t="shared" si="10"/>
        <v>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121801</v>
      </c>
      <c r="F52" s="9">
        <v>163874.70000000001</v>
      </c>
      <c r="G52" s="9">
        <v>0</v>
      </c>
      <c r="H52" s="9">
        <v>121801</v>
      </c>
      <c r="I52" s="9">
        <v>163874.70000000001</v>
      </c>
      <c r="J52" s="6">
        <f t="shared" si="10"/>
        <v>0</v>
      </c>
      <c r="K52" s="6">
        <f t="shared" si="10"/>
        <v>0</v>
      </c>
      <c r="L52" s="6">
        <f t="shared" si="10"/>
        <v>0</v>
      </c>
    </row>
    <row r="53" spans="1:12" ht="15.75" x14ac:dyDescent="0.25">
      <c r="A53" s="17" t="s">
        <v>142</v>
      </c>
      <c r="B53" s="17"/>
      <c r="C53" s="12"/>
      <c r="D53" s="9">
        <f t="shared" ref="D53:I53" si="12">D6+D14+D16+D20+D25+D30+D36+D39+D45+D48+D52+D50</f>
        <v>2282340.2400000002</v>
      </c>
      <c r="E53" s="9">
        <f t="shared" si="12"/>
        <v>1999737.41</v>
      </c>
      <c r="F53" s="9">
        <f t="shared" si="12"/>
        <v>2062493.3399999999</v>
      </c>
      <c r="G53" s="9">
        <f t="shared" si="12"/>
        <v>2240749.8400000003</v>
      </c>
      <c r="H53" s="9">
        <f t="shared" si="12"/>
        <v>1999737.41</v>
      </c>
      <c r="I53" s="9">
        <f t="shared" si="12"/>
        <v>2062493.3399999999</v>
      </c>
      <c r="J53" s="6">
        <f t="shared" si="10"/>
        <v>-41590.399999999907</v>
      </c>
      <c r="K53" s="6">
        <f t="shared" si="10"/>
        <v>0</v>
      </c>
      <c r="L53" s="6">
        <f t="shared" si="10"/>
        <v>0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workbookViewId="0">
      <selection activeCell="G4" sqref="G4:I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180</v>
      </c>
      <c r="E4" s="10" t="s">
        <v>181</v>
      </c>
      <c r="F4" s="10" t="s">
        <v>182</v>
      </c>
      <c r="G4" s="10" t="s">
        <v>183</v>
      </c>
      <c r="H4" s="10" t="s">
        <v>184</v>
      </c>
      <c r="I4" s="10" t="s">
        <v>185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13">
        <f t="shared" ref="D6:I6" si="0">D7+D8+D9+D11+D13+D12+D10</f>
        <v>245035.15</v>
      </c>
      <c r="E6" s="13">
        <f t="shared" si="0"/>
        <v>254819.3</v>
      </c>
      <c r="F6" s="13">
        <f t="shared" si="0"/>
        <v>206179.20000000001</v>
      </c>
      <c r="G6" s="8">
        <f t="shared" si="0"/>
        <v>245329.58</v>
      </c>
      <c r="H6" s="8">
        <f t="shared" si="0"/>
        <v>254819.3</v>
      </c>
      <c r="I6" s="8">
        <f t="shared" si="0"/>
        <v>206179.20000000001</v>
      </c>
      <c r="J6" s="6">
        <f t="shared" ref="J6:L47" si="1">G6-D6</f>
        <v>294.42999999999302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14">
        <v>7450.64</v>
      </c>
      <c r="E7" s="14">
        <v>7485.7</v>
      </c>
      <c r="F7" s="14">
        <v>7485.7</v>
      </c>
      <c r="G7" s="9">
        <v>7535.64</v>
      </c>
      <c r="H7" s="9">
        <v>7485.7</v>
      </c>
      <c r="I7" s="9">
        <v>7485.7</v>
      </c>
      <c r="J7" s="6">
        <f t="shared" si="1"/>
        <v>85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14">
        <v>4735.24</v>
      </c>
      <c r="E8" s="14">
        <v>4776</v>
      </c>
      <c r="F8" s="14">
        <v>4776</v>
      </c>
      <c r="G8" s="9">
        <v>4735.24</v>
      </c>
      <c r="H8" s="9">
        <v>4776</v>
      </c>
      <c r="I8" s="9">
        <v>4776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14">
        <v>190746.61</v>
      </c>
      <c r="E9" s="14">
        <v>155980.9</v>
      </c>
      <c r="F9" s="14">
        <v>155980.9</v>
      </c>
      <c r="G9" s="9">
        <v>190661.6</v>
      </c>
      <c r="H9" s="9">
        <v>155980.9</v>
      </c>
      <c r="I9" s="9">
        <v>155980.9</v>
      </c>
      <c r="J9" s="6">
        <f t="shared" si="1"/>
        <v>-85.009999999980209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14">
        <v>85.4</v>
      </c>
      <c r="E10" s="14">
        <v>1.8</v>
      </c>
      <c r="F10" s="14">
        <v>2.9</v>
      </c>
      <c r="G10" s="9">
        <v>85.4</v>
      </c>
      <c r="H10" s="9">
        <v>1.8</v>
      </c>
      <c r="I10" s="9">
        <v>2.9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14">
        <v>27856.47</v>
      </c>
      <c r="E11" s="14">
        <v>28175</v>
      </c>
      <c r="F11" s="14">
        <v>28175</v>
      </c>
      <c r="G11" s="9">
        <v>28150.9</v>
      </c>
      <c r="H11" s="9">
        <v>28175</v>
      </c>
      <c r="I11" s="9">
        <v>28175</v>
      </c>
      <c r="J11" s="6">
        <f t="shared" si="1"/>
        <v>294.43000000000029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14">
        <v>5000</v>
      </c>
      <c r="E12" s="14">
        <v>5000</v>
      </c>
      <c r="F12" s="14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14">
        <v>9160.7900000000009</v>
      </c>
      <c r="E13" s="14">
        <v>53399.9</v>
      </c>
      <c r="F13" s="14">
        <v>4758.7</v>
      </c>
      <c r="G13" s="9">
        <v>9160.7999999999993</v>
      </c>
      <c r="H13" s="9">
        <v>53399.9</v>
      </c>
      <c r="I13" s="9">
        <v>4758.7</v>
      </c>
      <c r="J13" s="6">
        <f t="shared" si="1"/>
        <v>9.9999999983992893E-3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14">
        <f t="shared" ref="D14:I14" si="2">D15</f>
        <v>494.88</v>
      </c>
      <c r="E14" s="14">
        <f t="shared" si="2"/>
        <v>458.1</v>
      </c>
      <c r="F14" s="14">
        <f t="shared" si="2"/>
        <v>473.7</v>
      </c>
      <c r="G14" s="9">
        <f t="shared" si="2"/>
        <v>494.88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14">
        <v>494.88</v>
      </c>
      <c r="E15" s="14">
        <v>458.1</v>
      </c>
      <c r="F15" s="14">
        <v>473.7</v>
      </c>
      <c r="G15" s="9">
        <v>494.88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14">
        <f>D17++D18+D19</f>
        <v>33195.919999999998</v>
      </c>
      <c r="E16" s="14">
        <f>E17+E18+E19</f>
        <v>36630.6</v>
      </c>
      <c r="F16" s="14">
        <f>F17+F18+F19</f>
        <v>32733.100000000002</v>
      </c>
      <c r="G16" s="9">
        <f>G17++G18+G19</f>
        <v>33195.919999999998</v>
      </c>
      <c r="H16" s="9">
        <f>H17+H18+H19</f>
        <v>36630.6</v>
      </c>
      <c r="I16" s="9">
        <f>I17+I18+I19</f>
        <v>32733.100000000002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14">
        <v>31245.52</v>
      </c>
      <c r="E17" s="14">
        <v>35200.199999999997</v>
      </c>
      <c r="F17" s="14">
        <v>31302.7</v>
      </c>
      <c r="G17" s="9">
        <v>31245.52</v>
      </c>
      <c r="H17" s="9">
        <v>35200.199999999997</v>
      </c>
      <c r="I17" s="9">
        <v>31302.7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14">
        <v>1195.4000000000001</v>
      </c>
      <c r="E18" s="14">
        <v>1075.4000000000001</v>
      </c>
      <c r="F18" s="14">
        <v>1075.4000000000001</v>
      </c>
      <c r="G18" s="9">
        <v>1195.4000000000001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14">
        <v>755</v>
      </c>
      <c r="E19" s="14">
        <v>355</v>
      </c>
      <c r="F19" s="14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14">
        <f t="shared" ref="D20:I20" si="3">+D22+D24+D23+D21</f>
        <v>146453.97999999998</v>
      </c>
      <c r="E20" s="14">
        <f t="shared" si="3"/>
        <v>95727.8</v>
      </c>
      <c r="F20" s="14">
        <f t="shared" si="3"/>
        <v>91171.8</v>
      </c>
      <c r="G20" s="9">
        <f t="shared" si="3"/>
        <v>146422</v>
      </c>
      <c r="H20" s="9">
        <f t="shared" si="3"/>
        <v>95727.8</v>
      </c>
      <c r="I20" s="9">
        <f t="shared" si="3"/>
        <v>91171.8</v>
      </c>
      <c r="J20" s="6">
        <f t="shared" si="1"/>
        <v>-31.979999999981374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14">
        <v>2200</v>
      </c>
      <c r="E21" s="14">
        <v>2200</v>
      </c>
      <c r="F21" s="14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14">
        <v>23620.400000000001</v>
      </c>
      <c r="E22" s="14">
        <v>25580.9</v>
      </c>
      <c r="F22" s="14">
        <v>27576.2</v>
      </c>
      <c r="G22" s="9">
        <v>23620.400000000001</v>
      </c>
      <c r="H22" s="9">
        <v>25580.9</v>
      </c>
      <c r="I22" s="9">
        <v>27576.2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5">
        <v>67707.62</v>
      </c>
      <c r="E23" s="14">
        <v>36458.699999999997</v>
      </c>
      <c r="F23" s="14">
        <v>30007.4</v>
      </c>
      <c r="G23" s="11">
        <v>67746.8</v>
      </c>
      <c r="H23" s="9">
        <v>36458.699999999997</v>
      </c>
      <c r="I23" s="9">
        <v>30007.4</v>
      </c>
      <c r="J23" s="6">
        <f t="shared" si="1"/>
        <v>39.180000000007567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14">
        <v>52925.96</v>
      </c>
      <c r="E24" s="14">
        <v>31488.2</v>
      </c>
      <c r="F24" s="14">
        <v>31388.2</v>
      </c>
      <c r="G24" s="9">
        <v>52854.8</v>
      </c>
      <c r="H24" s="9">
        <v>31488.2</v>
      </c>
      <c r="I24" s="9">
        <v>31388.2</v>
      </c>
      <c r="J24" s="6">
        <f t="shared" si="1"/>
        <v>-71.159999999996217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14">
        <f t="shared" ref="D25:I25" si="4">D26+D27+D28+D29</f>
        <v>916828.96000000008</v>
      </c>
      <c r="E25" s="14">
        <f t="shared" si="4"/>
        <v>657964.69999999995</v>
      </c>
      <c r="F25" s="14">
        <f t="shared" si="4"/>
        <v>674383.2</v>
      </c>
      <c r="G25" s="9">
        <f t="shared" si="4"/>
        <v>905456.29999999993</v>
      </c>
      <c r="H25" s="9">
        <f t="shared" si="4"/>
        <v>657964.69999999995</v>
      </c>
      <c r="I25" s="9">
        <f t="shared" si="4"/>
        <v>674383.2</v>
      </c>
      <c r="J25" s="6">
        <f t="shared" si="1"/>
        <v>-11372.660000000149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14">
        <v>142019.34</v>
      </c>
      <c r="E26" s="14">
        <v>99023.1</v>
      </c>
      <c r="F26" s="14">
        <v>99020.9</v>
      </c>
      <c r="G26" s="9">
        <v>133420.4</v>
      </c>
      <c r="H26" s="9">
        <v>99023.1</v>
      </c>
      <c r="I26" s="9">
        <v>99020.9</v>
      </c>
      <c r="J26" s="6">
        <f t="shared" si="1"/>
        <v>-8598.9400000000023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14">
        <v>671193.02</v>
      </c>
      <c r="E27" s="14">
        <v>500778.5</v>
      </c>
      <c r="F27" s="14">
        <v>517092.5</v>
      </c>
      <c r="G27" s="9">
        <v>668396.69999999995</v>
      </c>
      <c r="H27" s="9">
        <v>500778.5</v>
      </c>
      <c r="I27" s="9">
        <v>517092.5</v>
      </c>
      <c r="J27" s="6">
        <f t="shared" si="1"/>
        <v>-2796.3200000000652</v>
      </c>
      <c r="K27" s="6">
        <f t="shared" si="1"/>
        <v>0</v>
      </c>
      <c r="L27" s="6">
        <f t="shared" si="1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14">
        <v>81526.429999999993</v>
      </c>
      <c r="E28" s="14">
        <v>37755</v>
      </c>
      <c r="F28" s="14">
        <v>37861.699999999997</v>
      </c>
      <c r="G28" s="9">
        <v>81549</v>
      </c>
      <c r="H28" s="9">
        <v>37755</v>
      </c>
      <c r="I28" s="9">
        <v>37861.699999999997</v>
      </c>
      <c r="J28" s="6">
        <f t="shared" si="1"/>
        <v>22.570000000006985</v>
      </c>
      <c r="K28" s="6">
        <f t="shared" si="1"/>
        <v>0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14">
        <v>22090.17</v>
      </c>
      <c r="E29" s="14">
        <v>20408.099999999999</v>
      </c>
      <c r="F29" s="14">
        <v>20408.099999999999</v>
      </c>
      <c r="G29" s="9">
        <v>22090.2</v>
      </c>
      <c r="H29" s="9">
        <v>20408.099999999999</v>
      </c>
      <c r="I29" s="9">
        <v>20408.099999999999</v>
      </c>
      <c r="J29" s="6">
        <f t="shared" si="1"/>
        <v>3.0000000002473826E-2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14">
        <f t="shared" ref="D30:I30" si="5">D31+D33+D34+D35+D32</f>
        <v>559950.23</v>
      </c>
      <c r="E30" s="14">
        <f t="shared" si="5"/>
        <v>543678.10000000009</v>
      </c>
      <c r="F30" s="14">
        <f t="shared" si="5"/>
        <v>538464.24</v>
      </c>
      <c r="G30" s="9">
        <f t="shared" si="5"/>
        <v>569237.52</v>
      </c>
      <c r="H30" s="9">
        <f t="shared" si="5"/>
        <v>543678.10000000009</v>
      </c>
      <c r="I30" s="9">
        <f t="shared" si="5"/>
        <v>538464.24</v>
      </c>
      <c r="J30" s="6">
        <f t="shared" si="1"/>
        <v>9287.2900000000373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14">
        <v>143170.29</v>
      </c>
      <c r="E31" s="14">
        <v>129889.1</v>
      </c>
      <c r="F31" s="14">
        <v>129616.64</v>
      </c>
      <c r="G31" s="9">
        <v>150472.4</v>
      </c>
      <c r="H31" s="9">
        <v>129889.1</v>
      </c>
      <c r="I31" s="9">
        <v>129616.64</v>
      </c>
      <c r="J31" s="6">
        <f t="shared" si="1"/>
        <v>7302.109999999986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14">
        <v>241386.89</v>
      </c>
      <c r="E32" s="14">
        <v>251248.8</v>
      </c>
      <c r="F32" s="14">
        <v>245246.8</v>
      </c>
      <c r="G32" s="9">
        <v>242594.8</v>
      </c>
      <c r="H32" s="9">
        <v>251248.8</v>
      </c>
      <c r="I32" s="9">
        <v>245246.8</v>
      </c>
      <c r="J32" s="6">
        <f t="shared" si="1"/>
        <v>1207.9099999999744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14">
        <v>97232.81</v>
      </c>
      <c r="E33" s="14">
        <v>84068.3</v>
      </c>
      <c r="F33" s="14">
        <v>86010.9</v>
      </c>
      <c r="G33" s="9">
        <v>98190.5</v>
      </c>
      <c r="H33" s="9">
        <v>84068.3</v>
      </c>
      <c r="I33" s="9">
        <v>86010.9</v>
      </c>
      <c r="J33" s="6">
        <f t="shared" si="1"/>
        <v>957.69000000000233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14">
        <v>21539.52</v>
      </c>
      <c r="E34" s="14">
        <v>18946.900000000001</v>
      </c>
      <c r="F34" s="14">
        <v>18946.900000000001</v>
      </c>
      <c r="G34" s="9">
        <v>21359.1</v>
      </c>
      <c r="H34" s="9">
        <v>18946.900000000001</v>
      </c>
      <c r="I34" s="9">
        <v>18946.900000000001</v>
      </c>
      <c r="J34" s="6">
        <f t="shared" si="1"/>
        <v>-180.42000000000189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14">
        <v>56620.72</v>
      </c>
      <c r="E35" s="14">
        <v>59525</v>
      </c>
      <c r="F35" s="14">
        <v>58643</v>
      </c>
      <c r="G35" s="9">
        <v>56620.72</v>
      </c>
      <c r="H35" s="9">
        <v>59525</v>
      </c>
      <c r="I35" s="9">
        <v>58643</v>
      </c>
      <c r="J35" s="6">
        <f t="shared" si="1"/>
        <v>0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14">
        <f t="shared" ref="D36:I36" si="6">D37+D38</f>
        <v>135771.57</v>
      </c>
      <c r="E36" s="14">
        <f t="shared" si="6"/>
        <v>117752.41</v>
      </c>
      <c r="F36" s="14">
        <f t="shared" si="6"/>
        <v>181560.6</v>
      </c>
      <c r="G36" s="9">
        <f t="shared" si="6"/>
        <v>139329.29999999999</v>
      </c>
      <c r="H36" s="9">
        <f t="shared" si="6"/>
        <v>117752.41</v>
      </c>
      <c r="I36" s="9">
        <f t="shared" si="6"/>
        <v>181560.6</v>
      </c>
      <c r="J36" s="6">
        <f t="shared" si="1"/>
        <v>3557.7299999999814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14">
        <v>85668.88</v>
      </c>
      <c r="E37" s="14">
        <v>73394.009999999995</v>
      </c>
      <c r="F37" s="14">
        <v>137202.20000000001</v>
      </c>
      <c r="G37" s="9">
        <v>89326.6</v>
      </c>
      <c r="H37" s="9">
        <v>73394.009999999995</v>
      </c>
      <c r="I37" s="9">
        <v>137202.20000000001</v>
      </c>
      <c r="J37" s="6">
        <f t="shared" si="1"/>
        <v>3657.7200000000012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14">
        <v>50102.69</v>
      </c>
      <c r="E38" s="14">
        <v>44358.400000000001</v>
      </c>
      <c r="F38" s="14">
        <v>44358.400000000001</v>
      </c>
      <c r="G38" s="9">
        <v>50002.7</v>
      </c>
      <c r="H38" s="9">
        <v>44358.400000000001</v>
      </c>
      <c r="I38" s="9">
        <v>44358.400000000001</v>
      </c>
      <c r="J38" s="6">
        <f t="shared" si="1"/>
        <v>-99.990000000005239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14">
        <f t="shared" ref="D39:I39" si="7">D40+D41+D42+D43+D44</f>
        <v>85487.50999999998</v>
      </c>
      <c r="E39" s="14">
        <f t="shared" si="7"/>
        <v>72512.5</v>
      </c>
      <c r="F39" s="14">
        <f t="shared" si="7"/>
        <v>75240.899999999994</v>
      </c>
      <c r="G39" s="9">
        <f t="shared" si="7"/>
        <v>85615.139999999985</v>
      </c>
      <c r="H39" s="9">
        <f t="shared" si="7"/>
        <v>72512.5</v>
      </c>
      <c r="I39" s="9">
        <f t="shared" si="7"/>
        <v>75240.899999999994</v>
      </c>
      <c r="J39" s="6">
        <f t="shared" si="1"/>
        <v>127.63000000000466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14">
        <v>1270</v>
      </c>
      <c r="E40" s="14">
        <v>1270</v>
      </c>
      <c r="F40" s="14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14">
        <v>32413.34</v>
      </c>
      <c r="E41" s="14">
        <v>28317.599999999999</v>
      </c>
      <c r="F41" s="14">
        <v>28317.599999999999</v>
      </c>
      <c r="G41" s="9">
        <v>32413.34</v>
      </c>
      <c r="H41" s="9">
        <v>28317.599999999999</v>
      </c>
      <c r="I41" s="9">
        <v>28317.599999999999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14">
        <v>25101.48</v>
      </c>
      <c r="E42" s="14">
        <v>23101</v>
      </c>
      <c r="F42" s="14">
        <v>23101</v>
      </c>
      <c r="G42" s="9">
        <v>25246.5</v>
      </c>
      <c r="H42" s="9">
        <v>23101</v>
      </c>
      <c r="I42" s="9">
        <v>23101</v>
      </c>
      <c r="J42" s="6">
        <f t="shared" si="1"/>
        <v>145.02000000000044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14">
        <v>7310.9</v>
      </c>
      <c r="E43" s="14">
        <v>1854.2</v>
      </c>
      <c r="F43" s="14">
        <v>4582.6000000000004</v>
      </c>
      <c r="G43" s="9">
        <v>7310.9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14">
        <v>19391.79</v>
      </c>
      <c r="E44" s="14">
        <v>17969.7</v>
      </c>
      <c r="F44" s="14">
        <v>17969.7</v>
      </c>
      <c r="G44" s="9">
        <v>19374.400000000001</v>
      </c>
      <c r="H44" s="9">
        <v>17969.7</v>
      </c>
      <c r="I44" s="9">
        <v>17969.7</v>
      </c>
      <c r="J44" s="6">
        <f t="shared" si="1"/>
        <v>-17.389999999999418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14">
        <f t="shared" ref="D45:I45" si="8">D46+D47</f>
        <v>75062.899999999994</v>
      </c>
      <c r="E45" s="14">
        <f t="shared" si="8"/>
        <v>64850.899999999994</v>
      </c>
      <c r="F45" s="14">
        <f t="shared" si="8"/>
        <v>64850.899999999994</v>
      </c>
      <c r="G45" s="9">
        <f t="shared" si="8"/>
        <v>74142.86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-920.0399999999936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5">
        <v>59711.34</v>
      </c>
      <c r="E46" s="15">
        <v>50528.1</v>
      </c>
      <c r="F46" s="15">
        <v>50528.1</v>
      </c>
      <c r="G46" s="11">
        <v>58791.3</v>
      </c>
      <c r="H46" s="11">
        <v>50528.1</v>
      </c>
      <c r="I46" s="11">
        <v>50528.1</v>
      </c>
      <c r="J46" s="6">
        <f t="shared" si="1"/>
        <v>-920.0399999999936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5">
        <v>15351.56</v>
      </c>
      <c r="E47" s="15">
        <v>14322.8</v>
      </c>
      <c r="F47" s="15">
        <v>14322.8</v>
      </c>
      <c r="G47" s="11">
        <v>15351.56</v>
      </c>
      <c r="H47" s="11">
        <v>14322.8</v>
      </c>
      <c r="I47" s="11">
        <v>14322.8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14">
        <f t="shared" ref="D48:I48" si="9">D49</f>
        <v>24468.74</v>
      </c>
      <c r="E48" s="14">
        <f t="shared" si="9"/>
        <v>23942</v>
      </c>
      <c r="F48" s="14">
        <f t="shared" si="9"/>
        <v>23961</v>
      </c>
      <c r="G48" s="9">
        <f t="shared" si="9"/>
        <v>24468.74</v>
      </c>
      <c r="H48" s="9">
        <f t="shared" si="9"/>
        <v>23942</v>
      </c>
      <c r="I48" s="9">
        <f t="shared" si="9"/>
        <v>23961</v>
      </c>
      <c r="J48" s="6">
        <f t="shared" ref="J48:L53" si="10">G48-D48</f>
        <v>0</v>
      </c>
      <c r="K48" s="6">
        <f t="shared" si="10"/>
        <v>0</v>
      </c>
      <c r="L48" s="6">
        <f t="shared" si="10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14">
        <v>24468.74</v>
      </c>
      <c r="E49" s="14">
        <v>23942</v>
      </c>
      <c r="F49" s="14">
        <v>23961</v>
      </c>
      <c r="G49" s="9">
        <v>24468.74</v>
      </c>
      <c r="H49" s="9">
        <v>23942</v>
      </c>
      <c r="I49" s="9">
        <v>23961</v>
      </c>
      <c r="J49" s="6">
        <f t="shared" si="10"/>
        <v>0</v>
      </c>
      <c r="K49" s="6">
        <f t="shared" si="10"/>
        <v>0</v>
      </c>
      <c r="L49" s="6">
        <f t="shared" si="10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14">
        <f t="shared" ref="D50:I50" si="11">D51</f>
        <v>18000</v>
      </c>
      <c r="E50" s="14">
        <f t="shared" si="11"/>
        <v>9600</v>
      </c>
      <c r="F50" s="14">
        <f t="shared" si="11"/>
        <v>9600</v>
      </c>
      <c r="G50" s="9">
        <f t="shared" si="11"/>
        <v>18000</v>
      </c>
      <c r="H50" s="9">
        <f t="shared" si="11"/>
        <v>19200</v>
      </c>
      <c r="I50" s="9">
        <f t="shared" si="11"/>
        <v>9600</v>
      </c>
      <c r="J50" s="6">
        <f t="shared" si="10"/>
        <v>0</v>
      </c>
      <c r="K50" s="6">
        <f t="shared" si="10"/>
        <v>9600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14">
        <v>18000</v>
      </c>
      <c r="E51" s="14">
        <v>9600</v>
      </c>
      <c r="F51" s="14">
        <v>9600</v>
      </c>
      <c r="G51" s="9">
        <v>18000</v>
      </c>
      <c r="H51" s="9">
        <v>19200</v>
      </c>
      <c r="I51" s="9">
        <v>9600</v>
      </c>
      <c r="J51" s="6">
        <f t="shared" si="10"/>
        <v>0</v>
      </c>
      <c r="K51" s="6">
        <f t="shared" si="10"/>
        <v>9600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14">
        <v>0</v>
      </c>
      <c r="E52" s="14">
        <v>121801</v>
      </c>
      <c r="F52" s="14">
        <v>163874.70000000001</v>
      </c>
      <c r="G52" s="9">
        <v>0</v>
      </c>
      <c r="H52" s="9">
        <v>112201</v>
      </c>
      <c r="I52" s="9">
        <v>163874.70000000001</v>
      </c>
      <c r="J52" s="6">
        <f t="shared" si="10"/>
        <v>0</v>
      </c>
      <c r="K52" s="6">
        <f t="shared" si="10"/>
        <v>-9600</v>
      </c>
      <c r="L52" s="6">
        <f t="shared" si="10"/>
        <v>0</v>
      </c>
    </row>
    <row r="53" spans="1:12" ht="15.75" x14ac:dyDescent="0.25">
      <c r="A53" s="17" t="s">
        <v>142</v>
      </c>
      <c r="B53" s="17"/>
      <c r="C53" s="12"/>
      <c r="D53" s="14">
        <f t="shared" ref="D53:I53" si="12">D6+D14+D16+D20+D25+D30+D36+D39+D45+D48+D52+D50</f>
        <v>2240749.8400000003</v>
      </c>
      <c r="E53" s="14">
        <f t="shared" si="12"/>
        <v>1999737.41</v>
      </c>
      <c r="F53" s="14">
        <f t="shared" si="12"/>
        <v>2062493.3399999999</v>
      </c>
      <c r="G53" s="9">
        <f t="shared" si="12"/>
        <v>2241692.2400000002</v>
      </c>
      <c r="H53" s="9">
        <f t="shared" si="12"/>
        <v>1999737.41</v>
      </c>
      <c r="I53" s="9">
        <f t="shared" si="12"/>
        <v>2062493.3399999999</v>
      </c>
      <c r="J53" s="6">
        <f t="shared" si="10"/>
        <v>942.39999999990687</v>
      </c>
      <c r="K53" s="6">
        <f t="shared" si="10"/>
        <v>0</v>
      </c>
      <c r="L53" s="6">
        <f t="shared" si="10"/>
        <v>0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workbookViewId="0">
      <selection activeCell="G4" sqref="G4:I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42578125" style="1" customWidth="1"/>
    <col min="6" max="6" width="20.28515625" style="1" customWidth="1"/>
    <col min="7" max="7" width="20.57031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183</v>
      </c>
      <c r="E4" s="10" t="s">
        <v>184</v>
      </c>
      <c r="F4" s="10" t="s">
        <v>185</v>
      </c>
      <c r="G4" s="10" t="s">
        <v>186</v>
      </c>
      <c r="H4" s="10" t="s">
        <v>187</v>
      </c>
      <c r="I4" s="10" t="s">
        <v>188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245329.58</v>
      </c>
      <c r="E6" s="8">
        <f t="shared" si="0"/>
        <v>254819.3</v>
      </c>
      <c r="F6" s="8">
        <f t="shared" si="0"/>
        <v>206179.20000000001</v>
      </c>
      <c r="G6" s="13">
        <f t="shared" si="0"/>
        <v>252871.93999999997</v>
      </c>
      <c r="H6" s="13">
        <f t="shared" si="0"/>
        <v>254819.3</v>
      </c>
      <c r="I6" s="13">
        <f t="shared" si="0"/>
        <v>206179.20000000001</v>
      </c>
      <c r="J6" s="6">
        <f t="shared" ref="J6:L48" si="1">G6-D6</f>
        <v>7542.359999999986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7535.64</v>
      </c>
      <c r="E7" s="9">
        <v>7485.7</v>
      </c>
      <c r="F7" s="9">
        <v>7485.7</v>
      </c>
      <c r="G7" s="14">
        <v>8709.5</v>
      </c>
      <c r="H7" s="14">
        <v>7485.7</v>
      </c>
      <c r="I7" s="14">
        <v>7485.7</v>
      </c>
      <c r="J7" s="6">
        <f t="shared" si="1"/>
        <v>1173.8599999999997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4735.24</v>
      </c>
      <c r="E8" s="9">
        <v>4776</v>
      </c>
      <c r="F8" s="9">
        <v>4776</v>
      </c>
      <c r="G8" s="14">
        <v>4735.24</v>
      </c>
      <c r="H8" s="14">
        <v>4776</v>
      </c>
      <c r="I8" s="14">
        <v>4776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190661.6</v>
      </c>
      <c r="E9" s="9">
        <v>155980.9</v>
      </c>
      <c r="F9" s="9">
        <v>155980.9</v>
      </c>
      <c r="G9" s="14">
        <v>193294.1</v>
      </c>
      <c r="H9" s="14">
        <v>155980.9</v>
      </c>
      <c r="I9" s="14">
        <v>155980.9</v>
      </c>
      <c r="J9" s="6">
        <f t="shared" si="1"/>
        <v>2632.5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85.4</v>
      </c>
      <c r="E10" s="9">
        <v>1.8</v>
      </c>
      <c r="F10" s="9">
        <v>2.9</v>
      </c>
      <c r="G10" s="14">
        <v>85.4</v>
      </c>
      <c r="H10" s="14">
        <v>1.8</v>
      </c>
      <c r="I10" s="14">
        <v>2.9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28150.9</v>
      </c>
      <c r="E11" s="9">
        <v>28175</v>
      </c>
      <c r="F11" s="9">
        <v>28175</v>
      </c>
      <c r="G11" s="14">
        <v>28150.9</v>
      </c>
      <c r="H11" s="14">
        <v>28175</v>
      </c>
      <c r="I11" s="14">
        <v>28175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14">
        <v>5000</v>
      </c>
      <c r="H12" s="14">
        <v>5000</v>
      </c>
      <c r="I12" s="14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9160.7999999999993</v>
      </c>
      <c r="E13" s="9">
        <v>53399.9</v>
      </c>
      <c r="F13" s="9">
        <v>4758.7</v>
      </c>
      <c r="G13" s="14">
        <v>12896.8</v>
      </c>
      <c r="H13" s="14">
        <v>53399.9</v>
      </c>
      <c r="I13" s="14">
        <v>4758.7</v>
      </c>
      <c r="J13" s="6">
        <f t="shared" si="1"/>
        <v>3736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494.88</v>
      </c>
      <c r="E14" s="9">
        <f t="shared" si="2"/>
        <v>458.1</v>
      </c>
      <c r="F14" s="9">
        <f t="shared" si="2"/>
        <v>473.7</v>
      </c>
      <c r="G14" s="14">
        <f t="shared" si="2"/>
        <v>494.88</v>
      </c>
      <c r="H14" s="14">
        <f t="shared" si="2"/>
        <v>458.1</v>
      </c>
      <c r="I14" s="14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494.88</v>
      </c>
      <c r="E15" s="9">
        <v>458.1</v>
      </c>
      <c r="F15" s="9">
        <v>473.7</v>
      </c>
      <c r="G15" s="14">
        <v>494.88</v>
      </c>
      <c r="H15" s="14">
        <v>458.1</v>
      </c>
      <c r="I15" s="14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33195.919999999998</v>
      </c>
      <c r="E16" s="9">
        <f>E17+E18+E19</f>
        <v>36630.6</v>
      </c>
      <c r="F16" s="9">
        <f>F17+F18+F19</f>
        <v>32733.100000000002</v>
      </c>
      <c r="G16" s="14">
        <f>G17++G18+G19</f>
        <v>33167.800000000003</v>
      </c>
      <c r="H16" s="14">
        <f>H17+H18+H19</f>
        <v>36630.6</v>
      </c>
      <c r="I16" s="14">
        <f>I17+I18+I19</f>
        <v>32733.100000000002</v>
      </c>
      <c r="J16" s="6">
        <f t="shared" si="1"/>
        <v>-28.119999999995343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31245.52</v>
      </c>
      <c r="E17" s="9">
        <v>35200.199999999997</v>
      </c>
      <c r="F17" s="9">
        <v>31302.7</v>
      </c>
      <c r="G17" s="14">
        <v>31408</v>
      </c>
      <c r="H17" s="14">
        <v>35200.199999999997</v>
      </c>
      <c r="I17" s="14">
        <v>31302.7</v>
      </c>
      <c r="J17" s="6">
        <f t="shared" si="1"/>
        <v>162.47999999999956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1195.4000000000001</v>
      </c>
      <c r="E18" s="9">
        <v>1075.4000000000001</v>
      </c>
      <c r="F18" s="9">
        <v>1075.4000000000001</v>
      </c>
      <c r="G18" s="14">
        <v>1004.8</v>
      </c>
      <c r="H18" s="14">
        <v>1075.4000000000001</v>
      </c>
      <c r="I18" s="14">
        <v>1075.4000000000001</v>
      </c>
      <c r="J18" s="6">
        <f t="shared" si="1"/>
        <v>-190.60000000000014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14">
        <v>755</v>
      </c>
      <c r="H19" s="14">
        <v>355</v>
      </c>
      <c r="I19" s="14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146422</v>
      </c>
      <c r="E20" s="9">
        <f t="shared" si="3"/>
        <v>95727.8</v>
      </c>
      <c r="F20" s="9">
        <f t="shared" si="3"/>
        <v>91171.8</v>
      </c>
      <c r="G20" s="14">
        <f t="shared" si="3"/>
        <v>146143.5</v>
      </c>
      <c r="H20" s="14">
        <f t="shared" si="3"/>
        <v>94801.8</v>
      </c>
      <c r="I20" s="14">
        <f t="shared" si="3"/>
        <v>90150.6</v>
      </c>
      <c r="J20" s="6">
        <f t="shared" si="1"/>
        <v>-278.5</v>
      </c>
      <c r="K20" s="6">
        <f t="shared" si="1"/>
        <v>-926</v>
      </c>
      <c r="L20" s="6">
        <f t="shared" si="1"/>
        <v>-1021.1999999999971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14">
        <v>2200</v>
      </c>
      <c r="H21" s="14">
        <v>2200</v>
      </c>
      <c r="I21" s="14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27576.2</v>
      </c>
      <c r="G22" s="14">
        <v>23620.400000000001</v>
      </c>
      <c r="H22" s="14">
        <v>23902.2</v>
      </c>
      <c r="I22" s="14">
        <v>25766.5</v>
      </c>
      <c r="J22" s="6">
        <f t="shared" si="1"/>
        <v>0</v>
      </c>
      <c r="K22" s="6">
        <f t="shared" si="1"/>
        <v>-1678.7000000000007</v>
      </c>
      <c r="L22" s="6">
        <f t="shared" si="1"/>
        <v>-1809.7000000000007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67746.8</v>
      </c>
      <c r="E23" s="9">
        <v>36458.699999999997</v>
      </c>
      <c r="F23" s="9">
        <v>30007.4</v>
      </c>
      <c r="G23" s="15">
        <v>67968.3</v>
      </c>
      <c r="H23" s="14">
        <v>38563.5</v>
      </c>
      <c r="I23" s="14">
        <v>32148</v>
      </c>
      <c r="J23" s="6">
        <f t="shared" si="1"/>
        <v>221.5</v>
      </c>
      <c r="K23" s="6">
        <f t="shared" si="1"/>
        <v>2104.8000000000029</v>
      </c>
      <c r="L23" s="6">
        <f t="shared" si="1"/>
        <v>2140.5999999999985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52854.8</v>
      </c>
      <c r="E24" s="9">
        <v>31488.2</v>
      </c>
      <c r="F24" s="9">
        <v>31388.2</v>
      </c>
      <c r="G24" s="14">
        <v>52354.8</v>
      </c>
      <c r="H24" s="14">
        <v>30136.1</v>
      </c>
      <c r="I24" s="14">
        <v>30036.1</v>
      </c>
      <c r="J24" s="6">
        <f t="shared" si="1"/>
        <v>-500</v>
      </c>
      <c r="K24" s="6">
        <f t="shared" si="1"/>
        <v>-1352.1000000000022</v>
      </c>
      <c r="L24" s="6">
        <f t="shared" si="1"/>
        <v>-1352.1000000000022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905456.29999999993</v>
      </c>
      <c r="E25" s="9">
        <f t="shared" si="4"/>
        <v>657964.69999999995</v>
      </c>
      <c r="F25" s="9">
        <f t="shared" si="4"/>
        <v>674383.2</v>
      </c>
      <c r="G25" s="14">
        <f t="shared" si="4"/>
        <v>908417.2</v>
      </c>
      <c r="H25" s="14">
        <f t="shared" si="4"/>
        <v>695403.99999999988</v>
      </c>
      <c r="I25" s="14">
        <f t="shared" si="4"/>
        <v>718596.4</v>
      </c>
      <c r="J25" s="6">
        <f t="shared" si="1"/>
        <v>2960.9000000000233</v>
      </c>
      <c r="K25" s="6">
        <f t="shared" si="1"/>
        <v>37439.29999999993</v>
      </c>
      <c r="L25" s="6">
        <f t="shared" si="1"/>
        <v>44213.20000000007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133420.4</v>
      </c>
      <c r="E26" s="9">
        <v>99023.1</v>
      </c>
      <c r="F26" s="9">
        <v>99020.9</v>
      </c>
      <c r="G26" s="14">
        <v>136905.5</v>
      </c>
      <c r="H26" s="14">
        <v>99023.1</v>
      </c>
      <c r="I26" s="14">
        <v>99020.9</v>
      </c>
      <c r="J26" s="6">
        <f t="shared" si="1"/>
        <v>3485.1000000000058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668396.69999999995</v>
      </c>
      <c r="E27" s="9">
        <v>500778.5</v>
      </c>
      <c r="F27" s="9">
        <v>517092.5</v>
      </c>
      <c r="G27" s="14">
        <v>670329</v>
      </c>
      <c r="H27" s="14">
        <v>536169.69999999995</v>
      </c>
      <c r="I27" s="14">
        <v>558476</v>
      </c>
      <c r="J27" s="6">
        <f t="shared" si="1"/>
        <v>1932.3000000000466</v>
      </c>
      <c r="K27" s="6">
        <f t="shared" si="1"/>
        <v>35391.199999999953</v>
      </c>
      <c r="L27" s="6">
        <f t="shared" si="1"/>
        <v>41383.5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81549</v>
      </c>
      <c r="E28" s="9">
        <v>37755</v>
      </c>
      <c r="F28" s="9">
        <v>37861.699999999997</v>
      </c>
      <c r="G28" s="14">
        <v>80081.100000000006</v>
      </c>
      <c r="H28" s="14">
        <v>39803.1</v>
      </c>
      <c r="I28" s="14">
        <v>40691.4</v>
      </c>
      <c r="J28" s="6">
        <f t="shared" si="1"/>
        <v>-1467.8999999999942</v>
      </c>
      <c r="K28" s="6">
        <f t="shared" si="1"/>
        <v>2048.0999999999985</v>
      </c>
      <c r="L28" s="6">
        <f t="shared" si="1"/>
        <v>2829.7000000000044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22090.2</v>
      </c>
      <c r="E29" s="9">
        <v>20408.099999999999</v>
      </c>
      <c r="F29" s="9">
        <v>20408.099999999999</v>
      </c>
      <c r="G29" s="14">
        <v>21101.599999999999</v>
      </c>
      <c r="H29" s="14">
        <v>20408.099999999999</v>
      </c>
      <c r="I29" s="14">
        <v>20408.099999999999</v>
      </c>
      <c r="J29" s="6">
        <f t="shared" si="1"/>
        <v>-988.60000000000218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569237.52</v>
      </c>
      <c r="E30" s="9">
        <f t="shared" si="5"/>
        <v>543678.10000000009</v>
      </c>
      <c r="F30" s="9">
        <f t="shared" si="5"/>
        <v>538464.24</v>
      </c>
      <c r="G30" s="14">
        <f t="shared" si="5"/>
        <v>564659.91999999993</v>
      </c>
      <c r="H30" s="14">
        <f t="shared" si="5"/>
        <v>543678.10000000009</v>
      </c>
      <c r="I30" s="14">
        <f t="shared" si="5"/>
        <v>538464.24</v>
      </c>
      <c r="J30" s="6">
        <f t="shared" si="1"/>
        <v>-4577.6000000000931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150472.4</v>
      </c>
      <c r="E31" s="9">
        <v>129889.1</v>
      </c>
      <c r="F31" s="9">
        <v>129616.64</v>
      </c>
      <c r="G31" s="14">
        <v>147217</v>
      </c>
      <c r="H31" s="14">
        <v>129889.1</v>
      </c>
      <c r="I31" s="14">
        <v>129616.64</v>
      </c>
      <c r="J31" s="6">
        <f t="shared" si="1"/>
        <v>-3255.3999999999942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242594.8</v>
      </c>
      <c r="E32" s="9">
        <v>251248.8</v>
      </c>
      <c r="F32" s="9">
        <v>245246.8</v>
      </c>
      <c r="G32" s="14">
        <v>242077.6</v>
      </c>
      <c r="H32" s="14">
        <v>251248.8</v>
      </c>
      <c r="I32" s="14">
        <v>245246.8</v>
      </c>
      <c r="J32" s="6">
        <f t="shared" si="1"/>
        <v>-517.19999999998254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98190.5</v>
      </c>
      <c r="E33" s="9">
        <v>84068.3</v>
      </c>
      <c r="F33" s="9">
        <v>86010.9</v>
      </c>
      <c r="G33" s="14">
        <v>97984</v>
      </c>
      <c r="H33" s="14">
        <v>84068.3</v>
      </c>
      <c r="I33" s="14">
        <v>86010.9</v>
      </c>
      <c r="J33" s="6">
        <f t="shared" si="1"/>
        <v>-206.5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21359.1</v>
      </c>
      <c r="E34" s="9">
        <v>18946.900000000001</v>
      </c>
      <c r="F34" s="9">
        <v>18946.900000000001</v>
      </c>
      <c r="G34" s="14">
        <v>20760.599999999999</v>
      </c>
      <c r="H34" s="14">
        <v>18946.900000000001</v>
      </c>
      <c r="I34" s="14">
        <v>18946.900000000001</v>
      </c>
      <c r="J34" s="6">
        <f t="shared" si="1"/>
        <v>-598.5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56620.72</v>
      </c>
      <c r="E35" s="9">
        <v>59525</v>
      </c>
      <c r="F35" s="9">
        <v>58643</v>
      </c>
      <c r="G35" s="14">
        <v>56620.72</v>
      </c>
      <c r="H35" s="14">
        <v>59525</v>
      </c>
      <c r="I35" s="14">
        <v>58643</v>
      </c>
      <c r="J35" s="6">
        <f t="shared" si="1"/>
        <v>0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139329.29999999999</v>
      </c>
      <c r="E36" s="9">
        <f t="shared" si="6"/>
        <v>117752.41</v>
      </c>
      <c r="F36" s="9">
        <f t="shared" si="6"/>
        <v>181560.6</v>
      </c>
      <c r="G36" s="14">
        <f t="shared" si="6"/>
        <v>139501.20000000001</v>
      </c>
      <c r="H36" s="14">
        <f t="shared" si="6"/>
        <v>117752.41</v>
      </c>
      <c r="I36" s="14">
        <f t="shared" si="6"/>
        <v>181560.6</v>
      </c>
      <c r="J36" s="6">
        <f t="shared" si="1"/>
        <v>171.90000000002328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89326.6</v>
      </c>
      <c r="E37" s="9">
        <v>73394.009999999995</v>
      </c>
      <c r="F37" s="9">
        <v>137202.20000000001</v>
      </c>
      <c r="G37" s="14">
        <v>90340.7</v>
      </c>
      <c r="H37" s="14">
        <v>73394.009999999995</v>
      </c>
      <c r="I37" s="14">
        <v>137202.20000000001</v>
      </c>
      <c r="J37" s="6">
        <f t="shared" si="1"/>
        <v>1014.0999999999913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50002.7</v>
      </c>
      <c r="E38" s="9">
        <v>44358.400000000001</v>
      </c>
      <c r="F38" s="9">
        <v>44358.400000000001</v>
      </c>
      <c r="G38" s="14">
        <v>49160.5</v>
      </c>
      <c r="H38" s="14">
        <v>44358.400000000001</v>
      </c>
      <c r="I38" s="14">
        <v>44358.400000000001</v>
      </c>
      <c r="J38" s="6">
        <f t="shared" si="1"/>
        <v>-842.19999999999709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85615.139999999985</v>
      </c>
      <c r="E39" s="9">
        <f t="shared" si="7"/>
        <v>72512.5</v>
      </c>
      <c r="F39" s="9">
        <f t="shared" si="7"/>
        <v>75240.899999999994</v>
      </c>
      <c r="G39" s="14">
        <f t="shared" si="7"/>
        <v>84324.94</v>
      </c>
      <c r="H39" s="14">
        <f t="shared" si="7"/>
        <v>72512.5</v>
      </c>
      <c r="I39" s="14">
        <f t="shared" si="7"/>
        <v>75240.899999999994</v>
      </c>
      <c r="J39" s="6">
        <f t="shared" si="1"/>
        <v>-1290.1999999999825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14">
        <v>1270</v>
      </c>
      <c r="H40" s="14">
        <v>1270</v>
      </c>
      <c r="I40" s="14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32413.34</v>
      </c>
      <c r="E41" s="9">
        <v>28317.599999999999</v>
      </c>
      <c r="F41" s="9">
        <v>28317.599999999999</v>
      </c>
      <c r="G41" s="14">
        <v>32413.34</v>
      </c>
      <c r="H41" s="14">
        <v>28317.599999999999</v>
      </c>
      <c r="I41" s="14">
        <v>28317.599999999999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25246.5</v>
      </c>
      <c r="E42" s="9">
        <v>23101</v>
      </c>
      <c r="F42" s="9">
        <v>23101</v>
      </c>
      <c r="G42" s="14">
        <v>25246.5</v>
      </c>
      <c r="H42" s="14">
        <v>23101</v>
      </c>
      <c r="I42" s="14">
        <v>23101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7310.9</v>
      </c>
      <c r="E43" s="9">
        <v>1854.2</v>
      </c>
      <c r="F43" s="9">
        <v>4582.6000000000004</v>
      </c>
      <c r="G43" s="14">
        <v>6020.7</v>
      </c>
      <c r="H43" s="14">
        <v>1854.2</v>
      </c>
      <c r="I43" s="14">
        <v>4582.6000000000004</v>
      </c>
      <c r="J43" s="6">
        <f t="shared" si="1"/>
        <v>-1290.1999999999998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19374.400000000001</v>
      </c>
      <c r="E44" s="9">
        <v>17969.7</v>
      </c>
      <c r="F44" s="9">
        <v>17969.7</v>
      </c>
      <c r="G44" s="14">
        <v>19374.400000000001</v>
      </c>
      <c r="H44" s="14">
        <v>17969.7</v>
      </c>
      <c r="I44" s="14">
        <v>17969.7</v>
      </c>
      <c r="J44" s="6">
        <f t="shared" si="1"/>
        <v>0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74142.86</v>
      </c>
      <c r="E45" s="9">
        <f t="shared" si="8"/>
        <v>64850.899999999994</v>
      </c>
      <c r="F45" s="9">
        <f t="shared" si="8"/>
        <v>64850.899999999994</v>
      </c>
      <c r="G45" s="14">
        <f t="shared" si="8"/>
        <v>74406.600000000006</v>
      </c>
      <c r="H45" s="14">
        <f t="shared" si="8"/>
        <v>64850.899999999994</v>
      </c>
      <c r="I45" s="14">
        <f t="shared" si="8"/>
        <v>64850.899999999994</v>
      </c>
      <c r="J45" s="6">
        <f t="shared" si="1"/>
        <v>263.74000000000524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58791.3</v>
      </c>
      <c r="E46" s="11">
        <v>50528.1</v>
      </c>
      <c r="F46" s="11">
        <v>50528.1</v>
      </c>
      <c r="G46" s="15">
        <v>59045.599999999999</v>
      </c>
      <c r="H46" s="15">
        <v>50528.1</v>
      </c>
      <c r="I46" s="15">
        <v>50528.1</v>
      </c>
      <c r="J46" s="6">
        <f t="shared" si="1"/>
        <v>254.29999999999563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15351.56</v>
      </c>
      <c r="E47" s="11">
        <v>14322.8</v>
      </c>
      <c r="F47" s="11">
        <v>14322.8</v>
      </c>
      <c r="G47" s="15">
        <v>15361</v>
      </c>
      <c r="H47" s="15">
        <v>14322.8</v>
      </c>
      <c r="I47" s="15">
        <v>14322.8</v>
      </c>
      <c r="J47" s="6">
        <f t="shared" si="1"/>
        <v>9.4400000000005093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24468.74</v>
      </c>
      <c r="E48" s="9">
        <f t="shared" si="9"/>
        <v>23942</v>
      </c>
      <c r="F48" s="9">
        <f t="shared" si="9"/>
        <v>23961</v>
      </c>
      <c r="G48" s="14">
        <f t="shared" si="9"/>
        <v>24360.1</v>
      </c>
      <c r="H48" s="14">
        <f t="shared" si="9"/>
        <v>23942</v>
      </c>
      <c r="I48" s="14">
        <f t="shared" si="9"/>
        <v>23961</v>
      </c>
      <c r="J48" s="6">
        <f t="shared" si="1"/>
        <v>-108.64000000000306</v>
      </c>
      <c r="K48" s="6">
        <f t="shared" si="1"/>
        <v>0</v>
      </c>
      <c r="L48" s="6">
        <f t="shared" si="1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24468.74</v>
      </c>
      <c r="E49" s="9">
        <v>23942</v>
      </c>
      <c r="F49" s="9">
        <v>23961</v>
      </c>
      <c r="G49" s="14">
        <v>24360.1</v>
      </c>
      <c r="H49" s="14">
        <v>23942</v>
      </c>
      <c r="I49" s="14">
        <v>23961</v>
      </c>
      <c r="J49" s="6">
        <f t="shared" ref="J49:L53" si="10">G49-D49</f>
        <v>-108.64000000000306</v>
      </c>
      <c r="K49" s="6">
        <f t="shared" si="10"/>
        <v>0</v>
      </c>
      <c r="L49" s="6">
        <f t="shared" si="10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1">D51</f>
        <v>18000</v>
      </c>
      <c r="E50" s="9">
        <f t="shared" si="11"/>
        <v>19200</v>
      </c>
      <c r="F50" s="9">
        <f t="shared" si="11"/>
        <v>9600</v>
      </c>
      <c r="G50" s="14">
        <f t="shared" si="11"/>
        <v>18000</v>
      </c>
      <c r="H50" s="14">
        <f t="shared" si="11"/>
        <v>19200</v>
      </c>
      <c r="I50" s="14">
        <f t="shared" si="11"/>
        <v>9600</v>
      </c>
      <c r="J50" s="6">
        <f t="shared" si="10"/>
        <v>0</v>
      </c>
      <c r="K50" s="6">
        <f t="shared" si="10"/>
        <v>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19200</v>
      </c>
      <c r="F51" s="9">
        <v>9600</v>
      </c>
      <c r="G51" s="14">
        <v>18000</v>
      </c>
      <c r="H51" s="14">
        <v>19200</v>
      </c>
      <c r="I51" s="14">
        <v>9600</v>
      </c>
      <c r="J51" s="6">
        <f t="shared" si="10"/>
        <v>0</v>
      </c>
      <c r="K51" s="6">
        <f t="shared" si="10"/>
        <v>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112201</v>
      </c>
      <c r="F52" s="9">
        <v>163874.70000000001</v>
      </c>
      <c r="G52" s="14">
        <v>0</v>
      </c>
      <c r="H52" s="14">
        <v>94648.5</v>
      </c>
      <c r="I52" s="14">
        <v>140383</v>
      </c>
      <c r="J52" s="6">
        <f t="shared" si="10"/>
        <v>0</v>
      </c>
      <c r="K52" s="6">
        <f t="shared" si="10"/>
        <v>-17552.5</v>
      </c>
      <c r="L52" s="6">
        <f t="shared" si="10"/>
        <v>-23491.700000000012</v>
      </c>
    </row>
    <row r="53" spans="1:12" ht="15.75" x14ac:dyDescent="0.25">
      <c r="A53" s="17" t="s">
        <v>142</v>
      </c>
      <c r="B53" s="17"/>
      <c r="C53" s="12"/>
      <c r="D53" s="9">
        <f t="shared" ref="D53:I53" si="12">D6+D14+D16+D20+D25+D30+D36+D39+D45+D48+D52+D50</f>
        <v>2241692.2400000002</v>
      </c>
      <c r="E53" s="9">
        <f t="shared" si="12"/>
        <v>1999737.41</v>
      </c>
      <c r="F53" s="9">
        <f t="shared" si="12"/>
        <v>2062493.3399999999</v>
      </c>
      <c r="G53" s="14">
        <f t="shared" si="12"/>
        <v>2246348.08</v>
      </c>
      <c r="H53" s="14">
        <f t="shared" si="12"/>
        <v>2018698.2099999997</v>
      </c>
      <c r="I53" s="14">
        <f t="shared" si="12"/>
        <v>2082193.64</v>
      </c>
      <c r="J53" s="6">
        <f t="shared" si="10"/>
        <v>4655.839999999851</v>
      </c>
      <c r="K53" s="6">
        <f t="shared" si="10"/>
        <v>18960.799999999814</v>
      </c>
      <c r="L53" s="6">
        <f t="shared" si="10"/>
        <v>19700.300000000047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workbookViewId="0">
      <selection activeCell="G4" sqref="G4:I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42578125" style="1" customWidth="1"/>
    <col min="6" max="6" width="20.28515625" style="1" customWidth="1"/>
    <col min="7" max="7" width="20.57031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186</v>
      </c>
      <c r="E4" s="10" t="s">
        <v>187</v>
      </c>
      <c r="F4" s="10" t="s">
        <v>188</v>
      </c>
      <c r="G4" s="10" t="s">
        <v>189</v>
      </c>
      <c r="H4" s="10" t="s">
        <v>190</v>
      </c>
      <c r="I4" s="10" t="s">
        <v>191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13">
        <f t="shared" ref="D6:I6" si="0">D7+D8+D9+D11+D13+D12+D10</f>
        <v>252871.93999999997</v>
      </c>
      <c r="E6" s="13">
        <f t="shared" si="0"/>
        <v>254819.3</v>
      </c>
      <c r="F6" s="13">
        <f t="shared" si="0"/>
        <v>206179.20000000001</v>
      </c>
      <c r="G6" s="8">
        <f t="shared" si="0"/>
        <v>255835.3</v>
      </c>
      <c r="H6" s="8">
        <f t="shared" si="0"/>
        <v>254819.3</v>
      </c>
      <c r="I6" s="8">
        <f t="shared" si="0"/>
        <v>206179.20000000001</v>
      </c>
      <c r="J6" s="6">
        <f t="shared" ref="J6:L48" si="1">G6-D6</f>
        <v>2963.3600000000151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14">
        <v>8709.5</v>
      </c>
      <c r="E7" s="14">
        <v>7485.7</v>
      </c>
      <c r="F7" s="14">
        <v>7485.7</v>
      </c>
      <c r="G7" s="9">
        <v>8709.5</v>
      </c>
      <c r="H7" s="9">
        <v>7485.7</v>
      </c>
      <c r="I7" s="9">
        <v>7485.7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14">
        <v>4735.24</v>
      </c>
      <c r="E8" s="14">
        <v>4776</v>
      </c>
      <c r="F8" s="14">
        <v>4776</v>
      </c>
      <c r="G8" s="9">
        <v>4798.3</v>
      </c>
      <c r="H8" s="9">
        <v>4776</v>
      </c>
      <c r="I8" s="9">
        <v>4776</v>
      </c>
      <c r="J8" s="6">
        <f t="shared" si="1"/>
        <v>63.0600000000004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14">
        <v>193294.1</v>
      </c>
      <c r="E9" s="14">
        <v>155980.9</v>
      </c>
      <c r="F9" s="14">
        <v>155980.9</v>
      </c>
      <c r="G9" s="9">
        <v>195659.6</v>
      </c>
      <c r="H9" s="9">
        <v>155980.9</v>
      </c>
      <c r="I9" s="9">
        <v>155980.9</v>
      </c>
      <c r="J9" s="6">
        <f t="shared" si="1"/>
        <v>2365.5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14">
        <v>85.4</v>
      </c>
      <c r="E10" s="14">
        <v>1.8</v>
      </c>
      <c r="F10" s="14">
        <v>2.9</v>
      </c>
      <c r="G10" s="9">
        <v>85.4</v>
      </c>
      <c r="H10" s="9">
        <v>1.8</v>
      </c>
      <c r="I10" s="9">
        <v>2.9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14">
        <v>28150.9</v>
      </c>
      <c r="E11" s="14">
        <v>28175</v>
      </c>
      <c r="F11" s="14">
        <v>28175</v>
      </c>
      <c r="G11" s="9">
        <v>28595.8</v>
      </c>
      <c r="H11" s="9">
        <v>28175</v>
      </c>
      <c r="I11" s="9">
        <v>28175</v>
      </c>
      <c r="J11" s="6">
        <f t="shared" si="1"/>
        <v>444.89999999999782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14">
        <v>5000</v>
      </c>
      <c r="E12" s="14">
        <v>5000</v>
      </c>
      <c r="F12" s="14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14">
        <v>12896.8</v>
      </c>
      <c r="E13" s="14">
        <v>53399.9</v>
      </c>
      <c r="F13" s="14">
        <v>4758.7</v>
      </c>
      <c r="G13" s="9">
        <v>12986.7</v>
      </c>
      <c r="H13" s="9">
        <v>53399.9</v>
      </c>
      <c r="I13" s="9">
        <v>4758.7</v>
      </c>
      <c r="J13" s="6">
        <f t="shared" si="1"/>
        <v>89.900000000001455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14">
        <f t="shared" ref="D14:I14" si="2">D15</f>
        <v>494.88</v>
      </c>
      <c r="E14" s="14">
        <f t="shared" si="2"/>
        <v>458.1</v>
      </c>
      <c r="F14" s="14">
        <f t="shared" si="2"/>
        <v>473.7</v>
      </c>
      <c r="G14" s="9">
        <f t="shared" si="2"/>
        <v>494.88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14">
        <v>494.88</v>
      </c>
      <c r="E15" s="14">
        <v>458.1</v>
      </c>
      <c r="F15" s="14">
        <v>473.7</v>
      </c>
      <c r="G15" s="9">
        <v>494.88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14">
        <f>D17++D18+D19</f>
        <v>33167.800000000003</v>
      </c>
      <c r="E16" s="14">
        <f>E17+E18+E19</f>
        <v>36630.6</v>
      </c>
      <c r="F16" s="14">
        <f>F17+F18+F19</f>
        <v>32733.100000000002</v>
      </c>
      <c r="G16" s="9">
        <f>G17++G18+G19</f>
        <v>33167.800000000003</v>
      </c>
      <c r="H16" s="9">
        <f>H17+H18+H19</f>
        <v>36630.6</v>
      </c>
      <c r="I16" s="9">
        <f>I17+I18+I19</f>
        <v>32733.100000000002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14">
        <v>31408</v>
      </c>
      <c r="E17" s="14">
        <v>35200.199999999997</v>
      </c>
      <c r="F17" s="14">
        <v>31302.7</v>
      </c>
      <c r="G17" s="9">
        <v>31408</v>
      </c>
      <c r="H17" s="9">
        <v>35200.199999999997</v>
      </c>
      <c r="I17" s="9">
        <v>31302.7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14">
        <v>1004.8</v>
      </c>
      <c r="E18" s="14">
        <v>1075.4000000000001</v>
      </c>
      <c r="F18" s="14">
        <v>1075.4000000000001</v>
      </c>
      <c r="G18" s="9">
        <v>1004.8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14">
        <v>755</v>
      </c>
      <c r="E19" s="14">
        <v>355</v>
      </c>
      <c r="F19" s="14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14">
        <f t="shared" ref="D20:I20" si="3">+D22+D24+D23+D21</f>
        <v>146143.5</v>
      </c>
      <c r="E20" s="14">
        <f t="shared" si="3"/>
        <v>94801.8</v>
      </c>
      <c r="F20" s="14">
        <f t="shared" si="3"/>
        <v>90150.6</v>
      </c>
      <c r="G20" s="9">
        <f t="shared" si="3"/>
        <v>146643.5</v>
      </c>
      <c r="H20" s="9">
        <f t="shared" si="3"/>
        <v>94801.8</v>
      </c>
      <c r="I20" s="9">
        <f t="shared" si="3"/>
        <v>90150.6</v>
      </c>
      <c r="J20" s="6">
        <f t="shared" si="1"/>
        <v>500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14">
        <v>2200</v>
      </c>
      <c r="E21" s="14">
        <v>2200</v>
      </c>
      <c r="F21" s="14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14">
        <v>23620.400000000001</v>
      </c>
      <c r="E22" s="14">
        <v>23902.2</v>
      </c>
      <c r="F22" s="14">
        <v>25766.5</v>
      </c>
      <c r="G22" s="9">
        <v>23620.400000000001</v>
      </c>
      <c r="H22" s="9">
        <v>23902.2</v>
      </c>
      <c r="I22" s="9">
        <v>25766.5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5">
        <v>67968.3</v>
      </c>
      <c r="E23" s="14">
        <v>38563.5</v>
      </c>
      <c r="F23" s="14">
        <v>32148</v>
      </c>
      <c r="G23" s="11">
        <v>67968.3</v>
      </c>
      <c r="H23" s="9">
        <v>38563.5</v>
      </c>
      <c r="I23" s="9">
        <v>32148</v>
      </c>
      <c r="J23" s="6">
        <f t="shared" si="1"/>
        <v>0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14">
        <v>52354.8</v>
      </c>
      <c r="E24" s="14">
        <v>30136.1</v>
      </c>
      <c r="F24" s="14">
        <v>30036.1</v>
      </c>
      <c r="G24" s="9">
        <v>52854.8</v>
      </c>
      <c r="H24" s="9">
        <v>30136.1</v>
      </c>
      <c r="I24" s="9">
        <v>30036.1</v>
      </c>
      <c r="J24" s="6">
        <f t="shared" si="1"/>
        <v>500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14">
        <f t="shared" ref="D25:I25" si="4">D26+D27+D28+D29</f>
        <v>908417.2</v>
      </c>
      <c r="E25" s="14">
        <f t="shared" si="4"/>
        <v>695403.99999999988</v>
      </c>
      <c r="F25" s="14">
        <f t="shared" si="4"/>
        <v>718596.4</v>
      </c>
      <c r="G25" s="9">
        <f t="shared" si="4"/>
        <v>1009079.7999999999</v>
      </c>
      <c r="H25" s="9">
        <f t="shared" si="4"/>
        <v>695403.99999999988</v>
      </c>
      <c r="I25" s="9">
        <f t="shared" si="4"/>
        <v>718596.4</v>
      </c>
      <c r="J25" s="6">
        <f t="shared" si="1"/>
        <v>100662.59999999998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14">
        <v>136905.5</v>
      </c>
      <c r="E26" s="14">
        <v>99023.1</v>
      </c>
      <c r="F26" s="14">
        <v>99020.9</v>
      </c>
      <c r="G26" s="9">
        <v>136905.5</v>
      </c>
      <c r="H26" s="9">
        <v>99023.1</v>
      </c>
      <c r="I26" s="9">
        <v>99020.9</v>
      </c>
      <c r="J26" s="6">
        <f t="shared" si="1"/>
        <v>0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14">
        <v>670329</v>
      </c>
      <c r="E27" s="14">
        <v>536169.69999999995</v>
      </c>
      <c r="F27" s="14">
        <v>558476</v>
      </c>
      <c r="G27" s="9">
        <v>770991.6</v>
      </c>
      <c r="H27" s="9">
        <v>536169.69999999995</v>
      </c>
      <c r="I27" s="9">
        <v>558476</v>
      </c>
      <c r="J27" s="6">
        <f t="shared" si="1"/>
        <v>100662.59999999998</v>
      </c>
      <c r="K27" s="6">
        <f t="shared" si="1"/>
        <v>0</v>
      </c>
      <c r="L27" s="6">
        <f t="shared" si="1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14">
        <v>80081.100000000006</v>
      </c>
      <c r="E28" s="14">
        <v>39803.1</v>
      </c>
      <c r="F28" s="14">
        <v>40691.4</v>
      </c>
      <c r="G28" s="9">
        <v>80081.100000000006</v>
      </c>
      <c r="H28" s="9">
        <v>39803.1</v>
      </c>
      <c r="I28" s="9">
        <v>40691.4</v>
      </c>
      <c r="J28" s="6">
        <f t="shared" si="1"/>
        <v>0</v>
      </c>
      <c r="K28" s="6">
        <f t="shared" si="1"/>
        <v>0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14">
        <v>21101.599999999999</v>
      </c>
      <c r="E29" s="14">
        <v>20408.099999999999</v>
      </c>
      <c r="F29" s="14">
        <v>20408.099999999999</v>
      </c>
      <c r="G29" s="9">
        <v>21101.599999999999</v>
      </c>
      <c r="H29" s="9">
        <v>20408.099999999999</v>
      </c>
      <c r="I29" s="9">
        <v>20408.099999999999</v>
      </c>
      <c r="J29" s="6">
        <f t="shared" si="1"/>
        <v>0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14">
        <f t="shared" ref="D30:I30" si="5">D31+D33+D34+D35+D32</f>
        <v>564659.91999999993</v>
      </c>
      <c r="E30" s="14">
        <f t="shared" si="5"/>
        <v>543678.10000000009</v>
      </c>
      <c r="F30" s="14">
        <f t="shared" si="5"/>
        <v>538464.24</v>
      </c>
      <c r="G30" s="9">
        <f t="shared" si="5"/>
        <v>573202.30000000005</v>
      </c>
      <c r="H30" s="9">
        <f t="shared" si="5"/>
        <v>543678.10000000009</v>
      </c>
      <c r="I30" s="9">
        <f t="shared" si="5"/>
        <v>538464.24</v>
      </c>
      <c r="J30" s="6">
        <f t="shared" si="1"/>
        <v>8542.3800000001211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14">
        <v>147217</v>
      </c>
      <c r="E31" s="14">
        <v>129889.1</v>
      </c>
      <c r="F31" s="14">
        <v>129616.64</v>
      </c>
      <c r="G31" s="9">
        <v>151918.1</v>
      </c>
      <c r="H31" s="9">
        <v>129889.1</v>
      </c>
      <c r="I31" s="9">
        <v>129616.64</v>
      </c>
      <c r="J31" s="6">
        <f t="shared" si="1"/>
        <v>4701.1000000000058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14">
        <v>242077.6</v>
      </c>
      <c r="E32" s="14">
        <v>251248.8</v>
      </c>
      <c r="F32" s="14">
        <v>245246.8</v>
      </c>
      <c r="G32" s="9">
        <v>244935</v>
      </c>
      <c r="H32" s="9">
        <v>251248.8</v>
      </c>
      <c r="I32" s="9">
        <v>245246.8</v>
      </c>
      <c r="J32" s="6">
        <f t="shared" si="1"/>
        <v>2857.3999999999942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14">
        <v>97984</v>
      </c>
      <c r="E33" s="14">
        <v>84068.3</v>
      </c>
      <c r="F33" s="14">
        <v>86010.9</v>
      </c>
      <c r="G33" s="9">
        <v>98691.7</v>
      </c>
      <c r="H33" s="9">
        <v>84068.3</v>
      </c>
      <c r="I33" s="9">
        <v>86010.9</v>
      </c>
      <c r="J33" s="6">
        <f t="shared" si="1"/>
        <v>707.69999999999709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14">
        <v>20760.599999999999</v>
      </c>
      <c r="E34" s="14">
        <v>18946.900000000001</v>
      </c>
      <c r="F34" s="14">
        <v>18946.900000000001</v>
      </c>
      <c r="G34" s="9">
        <v>20859.400000000001</v>
      </c>
      <c r="H34" s="9">
        <v>18946.900000000001</v>
      </c>
      <c r="I34" s="9">
        <v>18946.900000000001</v>
      </c>
      <c r="J34" s="6">
        <f t="shared" si="1"/>
        <v>98.80000000000291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14">
        <v>56620.72</v>
      </c>
      <c r="E35" s="14">
        <v>59525</v>
      </c>
      <c r="F35" s="14">
        <v>58643</v>
      </c>
      <c r="G35" s="9">
        <v>56798.1</v>
      </c>
      <c r="H35" s="9">
        <v>59525</v>
      </c>
      <c r="I35" s="9">
        <v>58643</v>
      </c>
      <c r="J35" s="6">
        <f t="shared" si="1"/>
        <v>177.37999999999738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14">
        <f t="shared" ref="D36:I36" si="6">D37+D38</f>
        <v>139501.20000000001</v>
      </c>
      <c r="E36" s="14">
        <f t="shared" si="6"/>
        <v>117752.41</v>
      </c>
      <c r="F36" s="14">
        <f t="shared" si="6"/>
        <v>181560.6</v>
      </c>
      <c r="G36" s="9">
        <f t="shared" si="6"/>
        <v>143508.1</v>
      </c>
      <c r="H36" s="9">
        <f t="shared" si="6"/>
        <v>117752.41</v>
      </c>
      <c r="I36" s="9">
        <f t="shared" si="6"/>
        <v>181560.6</v>
      </c>
      <c r="J36" s="6">
        <f t="shared" si="1"/>
        <v>4006.8999999999942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14">
        <v>90340.7</v>
      </c>
      <c r="E37" s="14">
        <v>73394.009999999995</v>
      </c>
      <c r="F37" s="14">
        <v>137202.20000000001</v>
      </c>
      <c r="G37" s="9">
        <v>94306.6</v>
      </c>
      <c r="H37" s="9">
        <v>73394.009999999995</v>
      </c>
      <c r="I37" s="9">
        <v>137202.20000000001</v>
      </c>
      <c r="J37" s="6">
        <f t="shared" si="1"/>
        <v>3965.9000000000087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14">
        <v>49160.5</v>
      </c>
      <c r="E38" s="14">
        <v>44358.400000000001</v>
      </c>
      <c r="F38" s="14">
        <v>44358.400000000001</v>
      </c>
      <c r="G38" s="9">
        <v>49201.5</v>
      </c>
      <c r="H38" s="9">
        <v>44358.400000000001</v>
      </c>
      <c r="I38" s="9">
        <v>44358.400000000001</v>
      </c>
      <c r="J38" s="6">
        <f t="shared" si="1"/>
        <v>41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14">
        <f t="shared" ref="D39:I39" si="7">D40+D41+D42+D43+D44</f>
        <v>84324.94</v>
      </c>
      <c r="E39" s="14">
        <f t="shared" si="7"/>
        <v>72512.5</v>
      </c>
      <c r="F39" s="14">
        <f t="shared" si="7"/>
        <v>75240.899999999994</v>
      </c>
      <c r="G39" s="9">
        <f t="shared" si="7"/>
        <v>84849.14</v>
      </c>
      <c r="H39" s="9">
        <f t="shared" si="7"/>
        <v>72512.5</v>
      </c>
      <c r="I39" s="9">
        <f t="shared" si="7"/>
        <v>75240.899999999994</v>
      </c>
      <c r="J39" s="6">
        <f t="shared" si="1"/>
        <v>524.19999999999709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14">
        <v>1270</v>
      </c>
      <c r="E40" s="14">
        <v>1270</v>
      </c>
      <c r="F40" s="14">
        <v>1270</v>
      </c>
      <c r="G40" s="9">
        <v>1371.2</v>
      </c>
      <c r="H40" s="9">
        <v>1270</v>
      </c>
      <c r="I40" s="9">
        <v>1270</v>
      </c>
      <c r="J40" s="6">
        <f t="shared" si="1"/>
        <v>101.20000000000005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14">
        <v>32413.34</v>
      </c>
      <c r="E41" s="14">
        <v>28317.599999999999</v>
      </c>
      <c r="F41" s="14">
        <v>28317.599999999999</v>
      </c>
      <c r="G41" s="9">
        <v>32413.34</v>
      </c>
      <c r="H41" s="9">
        <v>28317.599999999999</v>
      </c>
      <c r="I41" s="9">
        <v>28317.599999999999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14">
        <v>25246.5</v>
      </c>
      <c r="E42" s="14">
        <v>23101</v>
      </c>
      <c r="F42" s="14">
        <v>23101</v>
      </c>
      <c r="G42" s="9">
        <v>25744.7</v>
      </c>
      <c r="H42" s="9">
        <v>23101</v>
      </c>
      <c r="I42" s="9">
        <v>23101</v>
      </c>
      <c r="J42" s="6">
        <f t="shared" si="1"/>
        <v>498.20000000000073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14">
        <v>6020.7</v>
      </c>
      <c r="E43" s="14">
        <v>1854.2</v>
      </c>
      <c r="F43" s="14">
        <v>4582.6000000000004</v>
      </c>
      <c r="G43" s="9">
        <v>6020.7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14">
        <v>19374.400000000001</v>
      </c>
      <c r="E44" s="14">
        <v>17969.7</v>
      </c>
      <c r="F44" s="14">
        <v>17969.7</v>
      </c>
      <c r="G44" s="9">
        <v>19299.2</v>
      </c>
      <c r="H44" s="9">
        <v>17969.7</v>
      </c>
      <c r="I44" s="9">
        <v>17969.7</v>
      </c>
      <c r="J44" s="6">
        <f t="shared" si="1"/>
        <v>-75.200000000000728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14">
        <f t="shared" ref="D45:I45" si="8">D46+D47</f>
        <v>74406.600000000006</v>
      </c>
      <c r="E45" s="14">
        <f t="shared" si="8"/>
        <v>64850.899999999994</v>
      </c>
      <c r="F45" s="14">
        <f t="shared" si="8"/>
        <v>64850.899999999994</v>
      </c>
      <c r="G45" s="9">
        <f t="shared" si="8"/>
        <v>74497.399999999994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90.799999999988358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5">
        <v>59045.599999999999</v>
      </c>
      <c r="E46" s="15">
        <v>50528.1</v>
      </c>
      <c r="F46" s="15">
        <v>50528.1</v>
      </c>
      <c r="G46" s="11">
        <v>59100.5</v>
      </c>
      <c r="H46" s="11">
        <v>50528.1</v>
      </c>
      <c r="I46" s="11">
        <v>50528.1</v>
      </c>
      <c r="J46" s="6">
        <f t="shared" si="1"/>
        <v>54.900000000001455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5">
        <v>15361</v>
      </c>
      <c r="E47" s="15">
        <v>14322.8</v>
      </c>
      <c r="F47" s="15">
        <v>14322.8</v>
      </c>
      <c r="G47" s="11">
        <v>15396.9</v>
      </c>
      <c r="H47" s="11">
        <v>14322.8</v>
      </c>
      <c r="I47" s="11">
        <v>14322.8</v>
      </c>
      <c r="J47" s="6">
        <f t="shared" si="1"/>
        <v>35.899999999999636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14">
        <f t="shared" ref="D48:I48" si="9">D49</f>
        <v>24360.1</v>
      </c>
      <c r="E48" s="14">
        <f t="shared" si="9"/>
        <v>23942</v>
      </c>
      <c r="F48" s="14">
        <f t="shared" si="9"/>
        <v>23961</v>
      </c>
      <c r="G48" s="9">
        <f t="shared" si="9"/>
        <v>24360.1</v>
      </c>
      <c r="H48" s="9">
        <f t="shared" si="9"/>
        <v>23942</v>
      </c>
      <c r="I48" s="9">
        <f t="shared" si="9"/>
        <v>23961</v>
      </c>
      <c r="J48" s="6">
        <f t="shared" si="1"/>
        <v>0</v>
      </c>
      <c r="K48" s="6">
        <f t="shared" si="1"/>
        <v>0</v>
      </c>
      <c r="L48" s="6">
        <f t="shared" si="1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14">
        <v>24360.1</v>
      </c>
      <c r="E49" s="14">
        <v>23942</v>
      </c>
      <c r="F49" s="14">
        <v>23961</v>
      </c>
      <c r="G49" s="9">
        <v>24360.1</v>
      </c>
      <c r="H49" s="9">
        <v>23942</v>
      </c>
      <c r="I49" s="9">
        <v>23961</v>
      </c>
      <c r="J49" s="6">
        <f t="shared" ref="J49:L53" si="10">G49-D49</f>
        <v>0</v>
      </c>
      <c r="K49" s="6">
        <f t="shared" si="10"/>
        <v>0</v>
      </c>
      <c r="L49" s="6">
        <f t="shared" si="10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14">
        <f t="shared" ref="D50:I50" si="11">D51</f>
        <v>18000</v>
      </c>
      <c r="E50" s="14">
        <f t="shared" si="11"/>
        <v>19200</v>
      </c>
      <c r="F50" s="14">
        <f t="shared" si="11"/>
        <v>9600</v>
      </c>
      <c r="G50" s="9">
        <f t="shared" si="11"/>
        <v>18000</v>
      </c>
      <c r="H50" s="9">
        <f t="shared" si="11"/>
        <v>19200</v>
      </c>
      <c r="I50" s="9">
        <f t="shared" si="11"/>
        <v>9600</v>
      </c>
      <c r="J50" s="6">
        <f t="shared" si="10"/>
        <v>0</v>
      </c>
      <c r="K50" s="6">
        <f t="shared" si="10"/>
        <v>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14">
        <v>18000</v>
      </c>
      <c r="E51" s="14">
        <v>19200</v>
      </c>
      <c r="F51" s="14">
        <v>9600</v>
      </c>
      <c r="G51" s="9">
        <v>18000</v>
      </c>
      <c r="H51" s="9">
        <v>19200</v>
      </c>
      <c r="I51" s="9">
        <v>9600</v>
      </c>
      <c r="J51" s="6">
        <f t="shared" si="10"/>
        <v>0</v>
      </c>
      <c r="K51" s="6">
        <f t="shared" si="10"/>
        <v>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14">
        <v>0</v>
      </c>
      <c r="E52" s="14">
        <v>94648.5</v>
      </c>
      <c r="F52" s="14">
        <v>140383</v>
      </c>
      <c r="G52" s="9">
        <v>0</v>
      </c>
      <c r="H52" s="9">
        <v>94648.5</v>
      </c>
      <c r="I52" s="9">
        <v>140383</v>
      </c>
      <c r="J52" s="6">
        <f t="shared" si="10"/>
        <v>0</v>
      </c>
      <c r="K52" s="6">
        <f t="shared" si="10"/>
        <v>0</v>
      </c>
      <c r="L52" s="6">
        <f t="shared" si="10"/>
        <v>0</v>
      </c>
    </row>
    <row r="53" spans="1:12" ht="15.75" x14ac:dyDescent="0.25">
      <c r="A53" s="17" t="s">
        <v>142</v>
      </c>
      <c r="B53" s="17"/>
      <c r="C53" s="12"/>
      <c r="D53" s="14">
        <f t="shared" ref="D53:I53" si="12">D6+D14+D16+D20+D25+D30+D36+D39+D45+D48+D52+D50</f>
        <v>2246348.08</v>
      </c>
      <c r="E53" s="14">
        <f t="shared" si="12"/>
        <v>2018698.2099999997</v>
      </c>
      <c r="F53" s="14">
        <f t="shared" si="12"/>
        <v>2082193.64</v>
      </c>
      <c r="G53" s="9">
        <f t="shared" si="12"/>
        <v>2363638.3199999998</v>
      </c>
      <c r="H53" s="9">
        <f t="shared" si="12"/>
        <v>2018698.2099999997</v>
      </c>
      <c r="I53" s="9">
        <f t="shared" si="12"/>
        <v>2082193.64</v>
      </c>
      <c r="J53" s="6">
        <f t="shared" si="10"/>
        <v>117290.23999999976</v>
      </c>
      <c r="K53" s="6">
        <f t="shared" si="10"/>
        <v>0</v>
      </c>
      <c r="L53" s="6">
        <f t="shared" si="10"/>
        <v>0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topLeftCell="A28" workbookViewId="0">
      <selection activeCell="G4" sqref="G4:I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42578125" style="1" customWidth="1"/>
    <col min="6" max="6" width="20.28515625" style="1" customWidth="1"/>
    <col min="7" max="7" width="20.57031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189</v>
      </c>
      <c r="E4" s="10" t="s">
        <v>190</v>
      </c>
      <c r="F4" s="10" t="s">
        <v>191</v>
      </c>
      <c r="G4" s="10" t="s">
        <v>192</v>
      </c>
      <c r="H4" s="10" t="s">
        <v>193</v>
      </c>
      <c r="I4" s="10" t="s">
        <v>194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255835.3</v>
      </c>
      <c r="E6" s="8">
        <f t="shared" si="0"/>
        <v>254819.3</v>
      </c>
      <c r="F6" s="8">
        <f t="shared" si="0"/>
        <v>206179.20000000001</v>
      </c>
      <c r="G6" s="8">
        <f t="shared" si="0"/>
        <v>245155.1</v>
      </c>
      <c r="H6" s="8">
        <f t="shared" si="0"/>
        <v>262855</v>
      </c>
      <c r="I6" s="8">
        <f t="shared" si="0"/>
        <v>206179.20000000001</v>
      </c>
      <c r="J6" s="6">
        <f t="shared" ref="J6:L48" si="1">G6-D6</f>
        <v>-10680.199999999983</v>
      </c>
      <c r="K6" s="6">
        <f t="shared" si="1"/>
        <v>8035.7000000000116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8709.5</v>
      </c>
      <c r="E7" s="9">
        <v>7485.7</v>
      </c>
      <c r="F7" s="9">
        <v>7485.7</v>
      </c>
      <c r="G7" s="9">
        <v>8709.4</v>
      </c>
      <c r="H7" s="9">
        <v>7485.7</v>
      </c>
      <c r="I7" s="9">
        <v>7485.7</v>
      </c>
      <c r="J7" s="6">
        <f t="shared" si="1"/>
        <v>-0.1000000000003638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4798.3</v>
      </c>
      <c r="E8" s="9">
        <v>4776</v>
      </c>
      <c r="F8" s="9">
        <v>4776</v>
      </c>
      <c r="G8" s="9">
        <v>5061.8</v>
      </c>
      <c r="H8" s="9">
        <v>4776</v>
      </c>
      <c r="I8" s="9">
        <v>4776</v>
      </c>
      <c r="J8" s="6">
        <f t="shared" si="1"/>
        <v>263.5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195659.6</v>
      </c>
      <c r="E9" s="9">
        <v>155980.9</v>
      </c>
      <c r="F9" s="9">
        <v>155980.9</v>
      </c>
      <c r="G9" s="9">
        <v>193986</v>
      </c>
      <c r="H9" s="9">
        <v>155980.9</v>
      </c>
      <c r="I9" s="9">
        <v>155980.9</v>
      </c>
      <c r="J9" s="6">
        <f t="shared" si="1"/>
        <v>-1673.6000000000058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85.4</v>
      </c>
      <c r="E10" s="9">
        <v>1.8</v>
      </c>
      <c r="F10" s="9">
        <v>2.9</v>
      </c>
      <c r="G10" s="9">
        <v>85.4</v>
      </c>
      <c r="H10" s="9">
        <v>1.8</v>
      </c>
      <c r="I10" s="9">
        <v>2.9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28595.8</v>
      </c>
      <c r="E11" s="9">
        <v>28175</v>
      </c>
      <c r="F11" s="9">
        <v>28175</v>
      </c>
      <c r="G11" s="9">
        <v>27557.5</v>
      </c>
      <c r="H11" s="9">
        <v>28175</v>
      </c>
      <c r="I11" s="9">
        <v>28175</v>
      </c>
      <c r="J11" s="6">
        <f t="shared" si="1"/>
        <v>-1038.2999999999993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12986.7</v>
      </c>
      <c r="E13" s="9">
        <v>53399.9</v>
      </c>
      <c r="F13" s="9">
        <v>4758.7</v>
      </c>
      <c r="G13" s="9">
        <v>4755</v>
      </c>
      <c r="H13" s="9">
        <v>61435.6</v>
      </c>
      <c r="I13" s="9">
        <v>4758.7</v>
      </c>
      <c r="J13" s="6">
        <f t="shared" si="1"/>
        <v>-8231.7000000000007</v>
      </c>
      <c r="K13" s="6">
        <f t="shared" si="1"/>
        <v>8035.6999999999971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494.88</v>
      </c>
      <c r="E14" s="9">
        <f t="shared" si="2"/>
        <v>458.1</v>
      </c>
      <c r="F14" s="9">
        <f t="shared" si="2"/>
        <v>473.7</v>
      </c>
      <c r="G14" s="9">
        <f t="shared" si="2"/>
        <v>494.88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494.88</v>
      </c>
      <c r="E15" s="9">
        <v>458.1</v>
      </c>
      <c r="F15" s="9">
        <v>473.7</v>
      </c>
      <c r="G15" s="9">
        <v>494.88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33167.800000000003</v>
      </c>
      <c r="E16" s="9">
        <f>E17+E18+E19</f>
        <v>36630.6</v>
      </c>
      <c r="F16" s="9">
        <f>F17+F18+F19</f>
        <v>32733.100000000002</v>
      </c>
      <c r="G16" s="9">
        <f>G17++G18+G19</f>
        <v>30664.1</v>
      </c>
      <c r="H16" s="9">
        <f>H17+H18+H19</f>
        <v>36630.6</v>
      </c>
      <c r="I16" s="9">
        <f>I17+I18+I19</f>
        <v>32733.100000000002</v>
      </c>
      <c r="J16" s="6">
        <f t="shared" si="1"/>
        <v>-2503.7000000000044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31408</v>
      </c>
      <c r="E17" s="9">
        <v>35200.199999999997</v>
      </c>
      <c r="F17" s="9">
        <v>31302.7</v>
      </c>
      <c r="G17" s="9">
        <v>29659.3</v>
      </c>
      <c r="H17" s="9">
        <v>35200.199999999997</v>
      </c>
      <c r="I17" s="9">
        <v>31302.7</v>
      </c>
      <c r="J17" s="6">
        <f t="shared" si="1"/>
        <v>-1748.7000000000007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1004.8</v>
      </c>
      <c r="E18" s="9">
        <v>1075.4000000000001</v>
      </c>
      <c r="F18" s="9">
        <v>1075.4000000000001</v>
      </c>
      <c r="G18" s="9">
        <v>1004.8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9">
        <v>0</v>
      </c>
      <c r="H19" s="9">
        <v>355</v>
      </c>
      <c r="I19" s="9">
        <v>355</v>
      </c>
      <c r="J19" s="6">
        <f t="shared" si="1"/>
        <v>-755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146643.5</v>
      </c>
      <c r="E20" s="9">
        <f t="shared" si="3"/>
        <v>94801.8</v>
      </c>
      <c r="F20" s="9">
        <f t="shared" si="3"/>
        <v>90150.6</v>
      </c>
      <c r="G20" s="9">
        <f t="shared" si="3"/>
        <v>140827.9</v>
      </c>
      <c r="H20" s="9">
        <f t="shared" si="3"/>
        <v>111547.4</v>
      </c>
      <c r="I20" s="9">
        <f t="shared" si="3"/>
        <v>107595.7</v>
      </c>
      <c r="J20" s="6">
        <f t="shared" si="1"/>
        <v>-5815.6000000000058</v>
      </c>
      <c r="K20" s="6">
        <f t="shared" si="1"/>
        <v>16745.599999999991</v>
      </c>
      <c r="L20" s="6">
        <f t="shared" si="1"/>
        <v>17445.099999999991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714.9</v>
      </c>
      <c r="H21" s="9">
        <v>2200</v>
      </c>
      <c r="I21" s="9">
        <v>2200</v>
      </c>
      <c r="J21" s="6">
        <f t="shared" si="1"/>
        <v>-1485.1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23902.2</v>
      </c>
      <c r="F22" s="9">
        <v>25766.5</v>
      </c>
      <c r="G22" s="9">
        <v>23620.400000000001</v>
      </c>
      <c r="H22" s="9">
        <v>23902.2</v>
      </c>
      <c r="I22" s="9">
        <v>25766.5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67968.3</v>
      </c>
      <c r="E23" s="9">
        <v>38563.5</v>
      </c>
      <c r="F23" s="9">
        <v>32148</v>
      </c>
      <c r="G23" s="11">
        <v>67449.3</v>
      </c>
      <c r="H23" s="9">
        <v>55309.1</v>
      </c>
      <c r="I23" s="9">
        <v>49593</v>
      </c>
      <c r="J23" s="6">
        <f t="shared" si="1"/>
        <v>-519</v>
      </c>
      <c r="K23" s="6">
        <f t="shared" si="1"/>
        <v>16745.599999999999</v>
      </c>
      <c r="L23" s="6">
        <f t="shared" si="1"/>
        <v>17445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52854.8</v>
      </c>
      <c r="E24" s="9">
        <v>30136.1</v>
      </c>
      <c r="F24" s="9">
        <v>30036.1</v>
      </c>
      <c r="G24" s="9">
        <v>49043.3</v>
      </c>
      <c r="H24" s="9">
        <v>30136.1</v>
      </c>
      <c r="I24" s="9">
        <v>30036.2</v>
      </c>
      <c r="J24" s="6">
        <f t="shared" si="1"/>
        <v>-3811.5</v>
      </c>
      <c r="K24" s="6">
        <f t="shared" si="1"/>
        <v>0</v>
      </c>
      <c r="L24" s="6">
        <f t="shared" si="1"/>
        <v>0.10000000000218279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1009079.7999999999</v>
      </c>
      <c r="E25" s="9">
        <f t="shared" si="4"/>
        <v>695403.99999999988</v>
      </c>
      <c r="F25" s="9">
        <f t="shared" si="4"/>
        <v>718596.4</v>
      </c>
      <c r="G25" s="9">
        <f t="shared" si="4"/>
        <v>1002580.0000000001</v>
      </c>
      <c r="H25" s="9">
        <f t="shared" si="4"/>
        <v>678658.39999999991</v>
      </c>
      <c r="I25" s="9">
        <f t="shared" si="4"/>
        <v>701151.4</v>
      </c>
      <c r="J25" s="6">
        <f t="shared" si="1"/>
        <v>-6499.7999999998137</v>
      </c>
      <c r="K25" s="6">
        <f t="shared" si="1"/>
        <v>-16745.599999999977</v>
      </c>
      <c r="L25" s="6">
        <f t="shared" si="1"/>
        <v>-17445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136905.5</v>
      </c>
      <c r="E26" s="9">
        <v>99023.1</v>
      </c>
      <c r="F26" s="9">
        <v>99020.9</v>
      </c>
      <c r="G26" s="9">
        <v>132891.20000000001</v>
      </c>
      <c r="H26" s="9">
        <v>99023.1</v>
      </c>
      <c r="I26" s="9">
        <v>99020.9</v>
      </c>
      <c r="J26" s="6">
        <f t="shared" si="1"/>
        <v>-4014.2999999999884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770991.6</v>
      </c>
      <c r="E27" s="9">
        <v>536169.69999999995</v>
      </c>
      <c r="F27" s="9">
        <v>558476</v>
      </c>
      <c r="G27" s="9">
        <v>768358.40000000002</v>
      </c>
      <c r="H27" s="9">
        <v>519424.1</v>
      </c>
      <c r="I27" s="9">
        <v>541031</v>
      </c>
      <c r="J27" s="6">
        <f t="shared" si="1"/>
        <v>-2633.1999999999534</v>
      </c>
      <c r="K27" s="6">
        <f t="shared" si="1"/>
        <v>-16745.599999999977</v>
      </c>
      <c r="L27" s="6">
        <f t="shared" si="1"/>
        <v>-17445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80081.100000000006</v>
      </c>
      <c r="E28" s="9">
        <v>39803.1</v>
      </c>
      <c r="F28" s="9">
        <v>40691.4</v>
      </c>
      <c r="G28" s="9">
        <v>80227</v>
      </c>
      <c r="H28" s="9">
        <v>39803.1</v>
      </c>
      <c r="I28" s="9">
        <v>40691.4</v>
      </c>
      <c r="J28" s="6">
        <f t="shared" si="1"/>
        <v>145.89999999999418</v>
      </c>
      <c r="K28" s="6">
        <f t="shared" si="1"/>
        <v>0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21101.599999999999</v>
      </c>
      <c r="E29" s="9">
        <v>20408.099999999999</v>
      </c>
      <c r="F29" s="9">
        <v>20408.099999999999</v>
      </c>
      <c r="G29" s="9">
        <v>21103.4</v>
      </c>
      <c r="H29" s="9">
        <v>20408.099999999999</v>
      </c>
      <c r="I29" s="9">
        <v>20408.099999999999</v>
      </c>
      <c r="J29" s="6">
        <f t="shared" si="1"/>
        <v>1.8000000000029104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573202.30000000005</v>
      </c>
      <c r="E30" s="9">
        <f t="shared" si="5"/>
        <v>543678.10000000009</v>
      </c>
      <c r="F30" s="9">
        <f t="shared" si="5"/>
        <v>538464.24</v>
      </c>
      <c r="G30" s="9">
        <f t="shared" si="5"/>
        <v>574629.70000000007</v>
      </c>
      <c r="H30" s="9">
        <f t="shared" si="5"/>
        <v>543678.10000000009</v>
      </c>
      <c r="I30" s="9">
        <f t="shared" si="5"/>
        <v>538464.24</v>
      </c>
      <c r="J30" s="6">
        <f t="shared" si="1"/>
        <v>1427.4000000000233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151918.1</v>
      </c>
      <c r="E31" s="9">
        <v>129889.1</v>
      </c>
      <c r="F31" s="9">
        <v>129616.64</v>
      </c>
      <c r="G31" s="9">
        <v>148771.20000000001</v>
      </c>
      <c r="H31" s="9">
        <v>129889.1</v>
      </c>
      <c r="I31" s="9">
        <v>129616.64</v>
      </c>
      <c r="J31" s="6">
        <f t="shared" si="1"/>
        <v>-3146.8999999999942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244935</v>
      </c>
      <c r="E32" s="9">
        <v>251248.8</v>
      </c>
      <c r="F32" s="9">
        <v>245246.8</v>
      </c>
      <c r="G32" s="9">
        <v>250734</v>
      </c>
      <c r="H32" s="9">
        <v>251248.8</v>
      </c>
      <c r="I32" s="9">
        <v>245246.8</v>
      </c>
      <c r="J32" s="6">
        <f t="shared" si="1"/>
        <v>5799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98691.7</v>
      </c>
      <c r="E33" s="9">
        <v>84068.3</v>
      </c>
      <c r="F33" s="9">
        <v>86010.9</v>
      </c>
      <c r="G33" s="9">
        <v>98134.6</v>
      </c>
      <c r="H33" s="9">
        <v>84068.3</v>
      </c>
      <c r="I33" s="9">
        <v>86010.9</v>
      </c>
      <c r="J33" s="6">
        <f t="shared" si="1"/>
        <v>-557.09999999999127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20859.400000000001</v>
      </c>
      <c r="E34" s="9">
        <v>18946.900000000001</v>
      </c>
      <c r="F34" s="9">
        <v>18946.900000000001</v>
      </c>
      <c r="G34" s="9">
        <v>20096</v>
      </c>
      <c r="H34" s="9">
        <v>18946.900000000001</v>
      </c>
      <c r="I34" s="9">
        <v>18946.900000000001</v>
      </c>
      <c r="J34" s="6">
        <f t="shared" si="1"/>
        <v>-763.40000000000146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56798.1</v>
      </c>
      <c r="E35" s="9">
        <v>59525</v>
      </c>
      <c r="F35" s="9">
        <v>58643</v>
      </c>
      <c r="G35" s="9">
        <v>56893.9</v>
      </c>
      <c r="H35" s="9">
        <v>59525</v>
      </c>
      <c r="I35" s="9">
        <v>58643</v>
      </c>
      <c r="J35" s="6">
        <f t="shared" si="1"/>
        <v>95.80000000000291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143508.1</v>
      </c>
      <c r="E36" s="9">
        <f t="shared" si="6"/>
        <v>117752.41</v>
      </c>
      <c r="F36" s="9">
        <f t="shared" si="6"/>
        <v>181560.6</v>
      </c>
      <c r="G36" s="9">
        <f t="shared" si="6"/>
        <v>137771.20000000001</v>
      </c>
      <c r="H36" s="9">
        <f t="shared" si="6"/>
        <v>117752.41</v>
      </c>
      <c r="I36" s="9">
        <f t="shared" si="6"/>
        <v>181560.6</v>
      </c>
      <c r="J36" s="6">
        <f t="shared" si="1"/>
        <v>-5736.8999999999942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94306.6</v>
      </c>
      <c r="E37" s="9">
        <v>73394.009999999995</v>
      </c>
      <c r="F37" s="9">
        <v>137202.20000000001</v>
      </c>
      <c r="G37" s="9">
        <v>89764.9</v>
      </c>
      <c r="H37" s="9">
        <v>73394.009999999995</v>
      </c>
      <c r="I37" s="9">
        <v>137202.20000000001</v>
      </c>
      <c r="J37" s="6">
        <f t="shared" si="1"/>
        <v>-4541.7000000000116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49201.5</v>
      </c>
      <c r="E38" s="9">
        <v>44358.400000000001</v>
      </c>
      <c r="F38" s="9">
        <v>44358.400000000001</v>
      </c>
      <c r="G38" s="9">
        <v>48006.3</v>
      </c>
      <c r="H38" s="9">
        <v>44358.400000000001</v>
      </c>
      <c r="I38" s="9">
        <v>44358.400000000001</v>
      </c>
      <c r="J38" s="6">
        <f t="shared" si="1"/>
        <v>-1195.1999999999971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84849.14</v>
      </c>
      <c r="E39" s="9">
        <f t="shared" si="7"/>
        <v>72512.5</v>
      </c>
      <c r="F39" s="9">
        <f t="shared" si="7"/>
        <v>75240.899999999994</v>
      </c>
      <c r="G39" s="9">
        <f t="shared" si="7"/>
        <v>84643.4</v>
      </c>
      <c r="H39" s="9">
        <f t="shared" si="7"/>
        <v>72512.5</v>
      </c>
      <c r="I39" s="9">
        <f t="shared" si="7"/>
        <v>75240.899999999994</v>
      </c>
      <c r="J39" s="6">
        <f t="shared" si="1"/>
        <v>-205.74000000000524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1371.2</v>
      </c>
      <c r="E40" s="9">
        <v>1270</v>
      </c>
      <c r="F40" s="9">
        <v>1270</v>
      </c>
      <c r="G40" s="9">
        <v>1371.2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32413.34</v>
      </c>
      <c r="E41" s="9">
        <v>28317.599999999999</v>
      </c>
      <c r="F41" s="9">
        <v>28317.599999999999</v>
      </c>
      <c r="G41" s="9">
        <v>32413.3</v>
      </c>
      <c r="H41" s="9">
        <v>28317.599999999999</v>
      </c>
      <c r="I41" s="9">
        <v>28317.599999999999</v>
      </c>
      <c r="J41" s="6">
        <f t="shared" si="1"/>
        <v>-4.0000000000873115E-2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25744.7</v>
      </c>
      <c r="E42" s="9">
        <v>23101</v>
      </c>
      <c r="F42" s="9">
        <v>23101</v>
      </c>
      <c r="G42" s="9">
        <v>25539</v>
      </c>
      <c r="H42" s="9">
        <v>23101</v>
      </c>
      <c r="I42" s="9">
        <v>23101</v>
      </c>
      <c r="J42" s="6">
        <f t="shared" si="1"/>
        <v>-205.70000000000073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6020.7</v>
      </c>
      <c r="E43" s="9">
        <v>1854.2</v>
      </c>
      <c r="F43" s="9">
        <v>4582.6000000000004</v>
      </c>
      <c r="G43" s="9">
        <v>6020.7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19299.2</v>
      </c>
      <c r="E44" s="9">
        <v>17969.7</v>
      </c>
      <c r="F44" s="9">
        <v>17969.7</v>
      </c>
      <c r="G44" s="9">
        <v>19299.2</v>
      </c>
      <c r="H44" s="9">
        <v>17969.7</v>
      </c>
      <c r="I44" s="9">
        <v>17969.7</v>
      </c>
      <c r="J44" s="6">
        <f t="shared" si="1"/>
        <v>0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74497.399999999994</v>
      </c>
      <c r="E45" s="9">
        <f t="shared" si="8"/>
        <v>64850.899999999994</v>
      </c>
      <c r="F45" s="9">
        <f t="shared" si="8"/>
        <v>64850.899999999994</v>
      </c>
      <c r="G45" s="9">
        <f t="shared" si="8"/>
        <v>74465.8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-31.599999999991269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59100.5</v>
      </c>
      <c r="E46" s="11">
        <v>50528.1</v>
      </c>
      <c r="F46" s="11">
        <v>50528.1</v>
      </c>
      <c r="G46" s="11">
        <v>58925.7</v>
      </c>
      <c r="H46" s="11">
        <v>50528.1</v>
      </c>
      <c r="I46" s="11">
        <v>50528.1</v>
      </c>
      <c r="J46" s="6">
        <f t="shared" si="1"/>
        <v>-174.80000000000291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15396.9</v>
      </c>
      <c r="E47" s="11">
        <v>14322.8</v>
      </c>
      <c r="F47" s="11">
        <v>14322.8</v>
      </c>
      <c r="G47" s="11">
        <v>15540.1</v>
      </c>
      <c r="H47" s="11">
        <v>14322.8</v>
      </c>
      <c r="I47" s="11">
        <v>14322.8</v>
      </c>
      <c r="J47" s="6">
        <f t="shared" si="1"/>
        <v>143.20000000000073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24360.1</v>
      </c>
      <c r="E48" s="9">
        <f t="shared" si="9"/>
        <v>23942</v>
      </c>
      <c r="F48" s="9">
        <f t="shared" si="9"/>
        <v>23961</v>
      </c>
      <c r="G48" s="9">
        <f t="shared" si="9"/>
        <v>23412.6</v>
      </c>
      <c r="H48" s="9">
        <f t="shared" si="9"/>
        <v>23942</v>
      </c>
      <c r="I48" s="9">
        <f t="shared" si="9"/>
        <v>23961</v>
      </c>
      <c r="J48" s="6">
        <f t="shared" si="1"/>
        <v>-947.5</v>
      </c>
      <c r="K48" s="6">
        <f t="shared" si="1"/>
        <v>0</v>
      </c>
      <c r="L48" s="6">
        <f t="shared" si="1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24360.1</v>
      </c>
      <c r="E49" s="9">
        <v>23942</v>
      </c>
      <c r="F49" s="9">
        <v>23961</v>
      </c>
      <c r="G49" s="9">
        <v>23412.6</v>
      </c>
      <c r="H49" s="9">
        <v>23942</v>
      </c>
      <c r="I49" s="9">
        <v>23961</v>
      </c>
      <c r="J49" s="6">
        <f t="shared" ref="J49:L53" si="10">G49-D49</f>
        <v>-947.5</v>
      </c>
      <c r="K49" s="6">
        <f t="shared" si="10"/>
        <v>0</v>
      </c>
      <c r="L49" s="6">
        <f t="shared" si="10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1">D51</f>
        <v>18000</v>
      </c>
      <c r="E50" s="9">
        <f t="shared" si="11"/>
        <v>19200</v>
      </c>
      <c r="F50" s="9">
        <f t="shared" si="11"/>
        <v>9600</v>
      </c>
      <c r="G50" s="9">
        <f t="shared" si="11"/>
        <v>18000</v>
      </c>
      <c r="H50" s="9">
        <f t="shared" si="11"/>
        <v>19200</v>
      </c>
      <c r="I50" s="9">
        <f t="shared" si="11"/>
        <v>9600</v>
      </c>
      <c r="J50" s="6">
        <f t="shared" si="10"/>
        <v>0</v>
      </c>
      <c r="K50" s="6">
        <f t="shared" si="10"/>
        <v>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19200</v>
      </c>
      <c r="F51" s="9">
        <v>9600</v>
      </c>
      <c r="G51" s="9">
        <v>18000</v>
      </c>
      <c r="H51" s="9">
        <v>19200</v>
      </c>
      <c r="I51" s="9">
        <v>9600</v>
      </c>
      <c r="J51" s="6">
        <f t="shared" si="10"/>
        <v>0</v>
      </c>
      <c r="K51" s="6">
        <f t="shared" si="10"/>
        <v>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94648.5</v>
      </c>
      <c r="F52" s="9">
        <v>140383</v>
      </c>
      <c r="G52" s="9">
        <v>0</v>
      </c>
      <c r="H52" s="9">
        <v>86612.800000000003</v>
      </c>
      <c r="I52" s="9">
        <v>140383</v>
      </c>
      <c r="J52" s="6">
        <f t="shared" si="10"/>
        <v>0</v>
      </c>
      <c r="K52" s="6">
        <f t="shared" si="10"/>
        <v>-8035.6999999999971</v>
      </c>
      <c r="L52" s="6">
        <f t="shared" si="10"/>
        <v>0</v>
      </c>
    </row>
    <row r="53" spans="1:12" ht="15.75" x14ac:dyDescent="0.25">
      <c r="A53" s="17" t="s">
        <v>142</v>
      </c>
      <c r="B53" s="17"/>
      <c r="C53" s="12"/>
      <c r="D53" s="9">
        <f t="shared" ref="D53:I53" si="12">D6+D14+D16+D20+D25+D30+D36+D39+D45+D48+D52+D50</f>
        <v>2363638.3199999998</v>
      </c>
      <c r="E53" s="9">
        <f t="shared" si="12"/>
        <v>2018698.2099999997</v>
      </c>
      <c r="F53" s="9">
        <f t="shared" si="12"/>
        <v>2082193.64</v>
      </c>
      <c r="G53" s="9">
        <f t="shared" si="12"/>
        <v>2332644.6800000002</v>
      </c>
      <c r="H53" s="9">
        <f t="shared" si="12"/>
        <v>2018698.21</v>
      </c>
      <c r="I53" s="9">
        <f t="shared" si="12"/>
        <v>2082193.74</v>
      </c>
      <c r="J53" s="6">
        <f t="shared" si="10"/>
        <v>-30993.639999999665</v>
      </c>
      <c r="K53" s="6">
        <f t="shared" si="10"/>
        <v>0</v>
      </c>
      <c r="L53" s="6">
        <f t="shared" si="10"/>
        <v>0.10000000009313226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topLeftCell="A16" workbookViewId="0">
      <selection activeCell="B19" sqref="B19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1" style="1" customWidth="1"/>
    <col min="5" max="5" width="21.5703125" style="1" customWidth="1"/>
    <col min="6" max="6" width="21.28515625" style="1" customWidth="1"/>
    <col min="7" max="7" width="22" style="1" customWidth="1"/>
    <col min="8" max="8" width="21.7109375" style="1" customWidth="1"/>
    <col min="9" max="9" width="21.4257812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192</v>
      </c>
      <c r="E4" s="10" t="s">
        <v>193</v>
      </c>
      <c r="F4" s="10" t="s">
        <v>194</v>
      </c>
      <c r="G4" s="10" t="s">
        <v>195</v>
      </c>
      <c r="H4" s="10" t="s">
        <v>196</v>
      </c>
      <c r="I4" s="10" t="s">
        <v>197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245155.1</v>
      </c>
      <c r="E6" s="8">
        <f t="shared" si="0"/>
        <v>262855</v>
      </c>
      <c r="F6" s="8">
        <f t="shared" si="0"/>
        <v>206179.20000000001</v>
      </c>
      <c r="G6" s="8">
        <f t="shared" si="0"/>
        <v>225381.59999999998</v>
      </c>
      <c r="H6" s="8">
        <f t="shared" si="0"/>
        <v>262855</v>
      </c>
      <c r="I6" s="8">
        <f t="shared" si="0"/>
        <v>206179.20000000001</v>
      </c>
      <c r="J6" s="6">
        <f>G6-D6</f>
        <v>-19773.500000000029</v>
      </c>
      <c r="K6" s="6">
        <f t="shared" ref="K6:L21" si="1">H6-E6</f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8709.4</v>
      </c>
      <c r="E7" s="9">
        <v>7485.7</v>
      </c>
      <c r="F7" s="9">
        <v>7485.7</v>
      </c>
      <c r="G7" s="9">
        <v>7884.1</v>
      </c>
      <c r="H7" s="9">
        <v>7485.7</v>
      </c>
      <c r="I7" s="9">
        <v>7485.7</v>
      </c>
      <c r="J7" s="6">
        <f t="shared" ref="J7:L49" si="2">G7-D7</f>
        <v>-825.29999999999927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5061.8</v>
      </c>
      <c r="E8" s="9">
        <v>4776</v>
      </c>
      <c r="F8" s="9">
        <v>4776</v>
      </c>
      <c r="G8" s="9">
        <v>4864.2</v>
      </c>
      <c r="H8" s="9">
        <v>4776</v>
      </c>
      <c r="I8" s="9">
        <v>4776</v>
      </c>
      <c r="J8" s="6">
        <f t="shared" si="2"/>
        <v>-197.60000000000036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193986</v>
      </c>
      <c r="E9" s="9">
        <v>155980.9</v>
      </c>
      <c r="F9" s="9">
        <v>155980.9</v>
      </c>
      <c r="G9" s="9">
        <v>180522.3</v>
      </c>
      <c r="H9" s="9">
        <v>155980.9</v>
      </c>
      <c r="I9" s="9">
        <v>155980.9</v>
      </c>
      <c r="J9" s="6">
        <f t="shared" si="2"/>
        <v>-13463.700000000012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85.4</v>
      </c>
      <c r="E10" s="9">
        <v>1.8</v>
      </c>
      <c r="F10" s="9">
        <v>2.9</v>
      </c>
      <c r="G10" s="9">
        <v>85.4</v>
      </c>
      <c r="H10" s="9">
        <v>1.8</v>
      </c>
      <c r="I10" s="9">
        <v>2.9</v>
      </c>
      <c r="J10" s="6">
        <f t="shared" si="2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27557.5</v>
      </c>
      <c r="E11" s="9">
        <v>28175</v>
      </c>
      <c r="F11" s="9">
        <v>28175</v>
      </c>
      <c r="G11" s="9">
        <v>27683.4</v>
      </c>
      <c r="H11" s="9">
        <v>28175</v>
      </c>
      <c r="I11" s="9">
        <v>28175</v>
      </c>
      <c r="J11" s="6">
        <f t="shared" si="2"/>
        <v>125.90000000000146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0</v>
      </c>
      <c r="H12" s="9">
        <v>5000</v>
      </c>
      <c r="I12" s="9">
        <v>5000</v>
      </c>
      <c r="J12" s="6">
        <f t="shared" si="2"/>
        <v>-5000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4755</v>
      </c>
      <c r="E13" s="9">
        <v>61435.6</v>
      </c>
      <c r="F13" s="9">
        <v>4758.7</v>
      </c>
      <c r="G13" s="9">
        <v>4342.2</v>
      </c>
      <c r="H13" s="9">
        <v>61435.6</v>
      </c>
      <c r="I13" s="9">
        <v>4758.7</v>
      </c>
      <c r="J13" s="6">
        <f t="shared" si="2"/>
        <v>-412.80000000000018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3">D15</f>
        <v>494.88</v>
      </c>
      <c r="E14" s="9">
        <f t="shared" si="3"/>
        <v>458.1</v>
      </c>
      <c r="F14" s="9">
        <f t="shared" si="3"/>
        <v>473.7</v>
      </c>
      <c r="G14" s="9">
        <f t="shared" si="3"/>
        <v>494.9</v>
      </c>
      <c r="H14" s="9">
        <f t="shared" si="3"/>
        <v>458.1</v>
      </c>
      <c r="I14" s="9">
        <f t="shared" si="3"/>
        <v>473.7</v>
      </c>
      <c r="J14" s="6">
        <f t="shared" si="2"/>
        <v>1.999999999998181E-2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494.88</v>
      </c>
      <c r="E15" s="9">
        <v>458.1</v>
      </c>
      <c r="F15" s="9">
        <v>473.7</v>
      </c>
      <c r="G15" s="9">
        <v>494.9</v>
      </c>
      <c r="H15" s="9">
        <v>458.1</v>
      </c>
      <c r="I15" s="9">
        <v>473.7</v>
      </c>
      <c r="J15" s="6">
        <f t="shared" si="2"/>
        <v>1.999999999998181E-2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30664.1</v>
      </c>
      <c r="E16" s="9">
        <f>E17+E18+E19</f>
        <v>36630.6</v>
      </c>
      <c r="F16" s="9">
        <f>F17+F18+F19</f>
        <v>32733.100000000002</v>
      </c>
      <c r="G16" s="9">
        <f>G17++G18+G19</f>
        <v>26537.599999999999</v>
      </c>
      <c r="H16" s="9">
        <f>H17+H18+H19</f>
        <v>36630.6</v>
      </c>
      <c r="I16" s="9">
        <f>I17+I18+I19</f>
        <v>32733</v>
      </c>
      <c r="J16" s="6">
        <f t="shared" si="2"/>
        <v>-4126.5</v>
      </c>
      <c r="K16" s="6">
        <f t="shared" si="1"/>
        <v>0</v>
      </c>
      <c r="L16" s="6">
        <f t="shared" si="1"/>
        <v>-0.10000000000218279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29659.3</v>
      </c>
      <c r="E17" s="9">
        <v>35200.199999999997</v>
      </c>
      <c r="F17" s="9">
        <v>31302.7</v>
      </c>
      <c r="G17" s="9">
        <v>25532.799999999999</v>
      </c>
      <c r="H17" s="9">
        <v>35200.199999999997</v>
      </c>
      <c r="I17" s="9">
        <v>31302.6</v>
      </c>
      <c r="J17" s="6">
        <f t="shared" si="2"/>
        <v>-4126.5</v>
      </c>
      <c r="K17" s="6">
        <f t="shared" si="1"/>
        <v>0</v>
      </c>
      <c r="L17" s="6">
        <f t="shared" si="1"/>
        <v>-0.10000000000218279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1004.8</v>
      </c>
      <c r="E18" s="9">
        <v>1075.4000000000001</v>
      </c>
      <c r="F18" s="9">
        <v>1075.4000000000001</v>
      </c>
      <c r="G18" s="9">
        <v>1004.8</v>
      </c>
      <c r="H18" s="9">
        <v>1075.4000000000001</v>
      </c>
      <c r="I18" s="9">
        <v>1075.4000000000001</v>
      </c>
      <c r="J18" s="6">
        <f t="shared" si="2"/>
        <v>0</v>
      </c>
      <c r="K18" s="6">
        <f t="shared" si="1"/>
        <v>0</v>
      </c>
      <c r="L18" s="6">
        <f t="shared" si="1"/>
        <v>0</v>
      </c>
    </row>
    <row r="19" spans="1:12" ht="33" customHeight="1" x14ac:dyDescent="0.25">
      <c r="A19" s="3" t="s">
        <v>35</v>
      </c>
      <c r="B19" s="4" t="s">
        <v>198</v>
      </c>
      <c r="C19" s="5" t="s">
        <v>148</v>
      </c>
      <c r="D19" s="9">
        <v>0</v>
      </c>
      <c r="E19" s="9">
        <v>355</v>
      </c>
      <c r="F19" s="9">
        <v>355</v>
      </c>
      <c r="G19" s="9">
        <v>0</v>
      </c>
      <c r="H19" s="9">
        <v>355</v>
      </c>
      <c r="I19" s="9">
        <v>355</v>
      </c>
      <c r="J19" s="6">
        <f t="shared" si="2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4">+D22+D24+D23+D21</f>
        <v>140827.9</v>
      </c>
      <c r="E20" s="9">
        <f t="shared" si="4"/>
        <v>111547.4</v>
      </c>
      <c r="F20" s="9">
        <f t="shared" si="4"/>
        <v>107595.7</v>
      </c>
      <c r="G20" s="9">
        <f t="shared" si="4"/>
        <v>136132.29999999999</v>
      </c>
      <c r="H20" s="9">
        <f t="shared" si="4"/>
        <v>111547.4</v>
      </c>
      <c r="I20" s="9">
        <f t="shared" si="4"/>
        <v>107595.7</v>
      </c>
      <c r="J20" s="6">
        <f t="shared" si="2"/>
        <v>-4695.6000000000058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714.9</v>
      </c>
      <c r="E21" s="9">
        <v>2200</v>
      </c>
      <c r="F21" s="9">
        <v>2200</v>
      </c>
      <c r="G21" s="9">
        <v>714.9</v>
      </c>
      <c r="H21" s="9">
        <v>2200</v>
      </c>
      <c r="I21" s="9">
        <v>2200</v>
      </c>
      <c r="J21" s="6">
        <f t="shared" si="2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23902.2</v>
      </c>
      <c r="F22" s="9">
        <v>25766.5</v>
      </c>
      <c r="G22" s="9">
        <v>22860.2</v>
      </c>
      <c r="H22" s="9">
        <v>23902.2</v>
      </c>
      <c r="I22" s="9">
        <v>25766.5</v>
      </c>
      <c r="J22" s="6">
        <f t="shared" si="2"/>
        <v>-760.20000000000073</v>
      </c>
      <c r="K22" s="6">
        <f t="shared" si="2"/>
        <v>0</v>
      </c>
      <c r="L22" s="6">
        <f t="shared" si="2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67449.3</v>
      </c>
      <c r="E23" s="9">
        <v>55309.1</v>
      </c>
      <c r="F23" s="9">
        <v>49593</v>
      </c>
      <c r="G23" s="11">
        <v>67091.5</v>
      </c>
      <c r="H23" s="9">
        <v>55309.1</v>
      </c>
      <c r="I23" s="9">
        <v>49593</v>
      </c>
      <c r="J23" s="6">
        <f t="shared" si="2"/>
        <v>-357.80000000000291</v>
      </c>
      <c r="K23" s="6">
        <f t="shared" si="2"/>
        <v>0</v>
      </c>
      <c r="L23" s="6">
        <f t="shared" si="2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49043.3</v>
      </c>
      <c r="E24" s="9">
        <v>30136.1</v>
      </c>
      <c r="F24" s="9">
        <v>30036.2</v>
      </c>
      <c r="G24" s="9">
        <v>45465.7</v>
      </c>
      <c r="H24" s="9">
        <v>30136.1</v>
      </c>
      <c r="I24" s="9">
        <v>30036.2</v>
      </c>
      <c r="J24" s="6">
        <f t="shared" si="2"/>
        <v>-3577.6000000000058</v>
      </c>
      <c r="K24" s="6">
        <f t="shared" si="2"/>
        <v>0</v>
      </c>
      <c r="L24" s="6">
        <f t="shared" si="2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5">D26+D27+D28+D29</f>
        <v>1002580.0000000001</v>
      </c>
      <c r="E25" s="9">
        <f t="shared" si="5"/>
        <v>678658.39999999991</v>
      </c>
      <c r="F25" s="9">
        <f t="shared" si="5"/>
        <v>701151.4</v>
      </c>
      <c r="G25" s="9">
        <f t="shared" si="5"/>
        <v>1001409.4999999999</v>
      </c>
      <c r="H25" s="9">
        <f t="shared" si="5"/>
        <v>679158.39999999991</v>
      </c>
      <c r="I25" s="9">
        <f t="shared" si="5"/>
        <v>701151.4</v>
      </c>
      <c r="J25" s="6">
        <f t="shared" si="2"/>
        <v>-1170.5000000002328</v>
      </c>
      <c r="K25" s="6">
        <f t="shared" si="2"/>
        <v>500</v>
      </c>
      <c r="L25" s="6">
        <f t="shared" si="2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132891.20000000001</v>
      </c>
      <c r="E26" s="9">
        <v>99023.1</v>
      </c>
      <c r="F26" s="9">
        <v>99020.9</v>
      </c>
      <c r="G26" s="9">
        <v>137842.20000000001</v>
      </c>
      <c r="H26" s="9">
        <v>99523.1</v>
      </c>
      <c r="I26" s="9">
        <v>99020.9</v>
      </c>
      <c r="J26" s="6">
        <f t="shared" si="2"/>
        <v>4951</v>
      </c>
      <c r="K26" s="6">
        <f t="shared" si="2"/>
        <v>500</v>
      </c>
      <c r="L26" s="6">
        <f t="shared" si="2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768358.40000000002</v>
      </c>
      <c r="E27" s="9">
        <v>519424.1</v>
      </c>
      <c r="F27" s="9">
        <v>541031</v>
      </c>
      <c r="G27" s="9">
        <v>764788.2</v>
      </c>
      <c r="H27" s="9">
        <v>519424.1</v>
      </c>
      <c r="I27" s="9">
        <v>541031</v>
      </c>
      <c r="J27" s="6">
        <f t="shared" si="2"/>
        <v>-3570.2000000000698</v>
      </c>
      <c r="K27" s="6">
        <f t="shared" si="2"/>
        <v>0</v>
      </c>
      <c r="L27" s="6">
        <f t="shared" si="2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80227</v>
      </c>
      <c r="E28" s="9">
        <v>39803.1</v>
      </c>
      <c r="F28" s="9">
        <v>40691.4</v>
      </c>
      <c r="G28" s="9">
        <v>78866.399999999994</v>
      </c>
      <c r="H28" s="9">
        <v>39803.1</v>
      </c>
      <c r="I28" s="9">
        <v>40691.4</v>
      </c>
      <c r="J28" s="6">
        <f t="shared" si="2"/>
        <v>-1360.6000000000058</v>
      </c>
      <c r="K28" s="6">
        <f t="shared" si="2"/>
        <v>0</v>
      </c>
      <c r="L28" s="6">
        <f t="shared" si="2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21103.4</v>
      </c>
      <c r="E29" s="9">
        <v>20408.099999999999</v>
      </c>
      <c r="F29" s="9">
        <v>20408.099999999999</v>
      </c>
      <c r="G29" s="9">
        <v>19912.7</v>
      </c>
      <c r="H29" s="9">
        <v>20408.099999999999</v>
      </c>
      <c r="I29" s="9">
        <v>20408.099999999999</v>
      </c>
      <c r="J29" s="6">
        <f t="shared" si="2"/>
        <v>-1190.7000000000007</v>
      </c>
      <c r="K29" s="6">
        <f t="shared" si="2"/>
        <v>0</v>
      </c>
      <c r="L29" s="6">
        <f t="shared" si="2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6">D31+D33+D34+D35+D32</f>
        <v>574629.70000000007</v>
      </c>
      <c r="E30" s="9">
        <f t="shared" si="6"/>
        <v>543678.10000000009</v>
      </c>
      <c r="F30" s="9">
        <f t="shared" si="6"/>
        <v>538464.24</v>
      </c>
      <c r="G30" s="9">
        <f t="shared" si="6"/>
        <v>563373.30000000005</v>
      </c>
      <c r="H30" s="9">
        <f t="shared" si="6"/>
        <v>543678.10000000009</v>
      </c>
      <c r="I30" s="9">
        <f t="shared" si="6"/>
        <v>538464.19999999995</v>
      </c>
      <c r="J30" s="6">
        <f t="shared" si="2"/>
        <v>-11256.400000000023</v>
      </c>
      <c r="K30" s="6">
        <f t="shared" si="2"/>
        <v>0</v>
      </c>
      <c r="L30" s="6">
        <f t="shared" si="2"/>
        <v>-4.0000000037252903E-2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148771.20000000001</v>
      </c>
      <c r="E31" s="9">
        <v>129889.1</v>
      </c>
      <c r="F31" s="9">
        <v>129616.64</v>
      </c>
      <c r="G31" s="9">
        <v>144872.5</v>
      </c>
      <c r="H31" s="9">
        <v>129889.1</v>
      </c>
      <c r="I31" s="9">
        <v>129616.6</v>
      </c>
      <c r="J31" s="6">
        <f t="shared" si="2"/>
        <v>-3898.7000000000116</v>
      </c>
      <c r="K31" s="6">
        <f t="shared" si="2"/>
        <v>0</v>
      </c>
      <c r="L31" s="6">
        <f t="shared" si="2"/>
        <v>-3.9999999993597157E-2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250734</v>
      </c>
      <c r="E32" s="9">
        <v>251248.8</v>
      </c>
      <c r="F32" s="9">
        <v>245246.8</v>
      </c>
      <c r="G32" s="9">
        <v>247890.9</v>
      </c>
      <c r="H32" s="9">
        <v>251248.8</v>
      </c>
      <c r="I32" s="9">
        <v>245246.8</v>
      </c>
      <c r="J32" s="6">
        <f t="shared" si="2"/>
        <v>-2843.1000000000058</v>
      </c>
      <c r="K32" s="6">
        <f t="shared" si="2"/>
        <v>0</v>
      </c>
      <c r="L32" s="6">
        <f t="shared" si="2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98134.6</v>
      </c>
      <c r="E33" s="9">
        <v>84068.3</v>
      </c>
      <c r="F33" s="9">
        <v>86010.9</v>
      </c>
      <c r="G33" s="9">
        <v>95612.7</v>
      </c>
      <c r="H33" s="9">
        <v>84068.3</v>
      </c>
      <c r="I33" s="9">
        <v>86010.9</v>
      </c>
      <c r="J33" s="6">
        <f t="shared" si="2"/>
        <v>-2521.9000000000087</v>
      </c>
      <c r="K33" s="6">
        <f t="shared" si="2"/>
        <v>0</v>
      </c>
      <c r="L33" s="6">
        <f t="shared" si="2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20096</v>
      </c>
      <c r="E34" s="9">
        <v>18946.900000000001</v>
      </c>
      <c r="F34" s="9">
        <v>18946.900000000001</v>
      </c>
      <c r="G34" s="9">
        <v>19223.400000000001</v>
      </c>
      <c r="H34" s="9">
        <v>18946.900000000001</v>
      </c>
      <c r="I34" s="9">
        <v>18946.900000000001</v>
      </c>
      <c r="J34" s="6">
        <f t="shared" si="2"/>
        <v>-872.59999999999854</v>
      </c>
      <c r="K34" s="6">
        <f t="shared" si="2"/>
        <v>0</v>
      </c>
      <c r="L34" s="6">
        <f t="shared" si="2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56893.9</v>
      </c>
      <c r="E35" s="9">
        <v>59525</v>
      </c>
      <c r="F35" s="9">
        <v>58643</v>
      </c>
      <c r="G35" s="9">
        <v>55773.8</v>
      </c>
      <c r="H35" s="9">
        <v>59525</v>
      </c>
      <c r="I35" s="9">
        <v>58643</v>
      </c>
      <c r="J35" s="6">
        <f t="shared" si="2"/>
        <v>-1120.0999999999985</v>
      </c>
      <c r="K35" s="6">
        <f t="shared" si="2"/>
        <v>0</v>
      </c>
      <c r="L35" s="6">
        <f t="shared" si="2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7">D37+D38</f>
        <v>137771.20000000001</v>
      </c>
      <c r="E36" s="9">
        <f t="shared" si="7"/>
        <v>117752.41</v>
      </c>
      <c r="F36" s="9">
        <f t="shared" si="7"/>
        <v>181560.6</v>
      </c>
      <c r="G36" s="9">
        <f t="shared" si="7"/>
        <v>135631.70000000001</v>
      </c>
      <c r="H36" s="9">
        <f t="shared" si="7"/>
        <v>117752.4</v>
      </c>
      <c r="I36" s="9">
        <f t="shared" si="7"/>
        <v>181560.6</v>
      </c>
      <c r="J36" s="6">
        <f t="shared" si="2"/>
        <v>-2139.5</v>
      </c>
      <c r="K36" s="6">
        <f t="shared" si="2"/>
        <v>-1.0000000009313226E-2</v>
      </c>
      <c r="L36" s="6">
        <f t="shared" si="2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89764.9</v>
      </c>
      <c r="E37" s="9">
        <v>73394.009999999995</v>
      </c>
      <c r="F37" s="9">
        <v>137202.20000000001</v>
      </c>
      <c r="G37" s="9">
        <v>88161.4</v>
      </c>
      <c r="H37" s="9">
        <v>73394</v>
      </c>
      <c r="I37" s="9">
        <v>137202.20000000001</v>
      </c>
      <c r="J37" s="6">
        <f t="shared" si="2"/>
        <v>-1603.5</v>
      </c>
      <c r="K37" s="6">
        <f t="shared" si="2"/>
        <v>-9.9999999947613105E-3</v>
      </c>
      <c r="L37" s="6">
        <f t="shared" si="2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48006.3</v>
      </c>
      <c r="E38" s="9">
        <v>44358.400000000001</v>
      </c>
      <c r="F38" s="9">
        <v>44358.400000000001</v>
      </c>
      <c r="G38" s="9">
        <v>47470.3</v>
      </c>
      <c r="H38" s="9">
        <v>44358.400000000001</v>
      </c>
      <c r="I38" s="9">
        <v>44358.400000000001</v>
      </c>
      <c r="J38" s="6">
        <f t="shared" si="2"/>
        <v>-536</v>
      </c>
      <c r="K38" s="6">
        <f t="shared" si="2"/>
        <v>0</v>
      </c>
      <c r="L38" s="6">
        <f t="shared" si="2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8">D40+D41+D42+D43+D44</f>
        <v>84643.4</v>
      </c>
      <c r="E39" s="9">
        <f t="shared" si="8"/>
        <v>72512.5</v>
      </c>
      <c r="F39" s="9">
        <f t="shared" si="8"/>
        <v>75240.899999999994</v>
      </c>
      <c r="G39" s="9">
        <f t="shared" si="8"/>
        <v>83372</v>
      </c>
      <c r="H39" s="9">
        <f t="shared" si="8"/>
        <v>72512.5</v>
      </c>
      <c r="I39" s="9">
        <f t="shared" si="8"/>
        <v>75240.899999999994</v>
      </c>
      <c r="J39" s="6">
        <f t="shared" si="2"/>
        <v>-1271.3999999999942</v>
      </c>
      <c r="K39" s="6">
        <f t="shared" si="2"/>
        <v>0</v>
      </c>
      <c r="L39" s="6">
        <f t="shared" si="2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1371.2</v>
      </c>
      <c r="E40" s="9">
        <v>1270</v>
      </c>
      <c r="F40" s="9">
        <v>1270</v>
      </c>
      <c r="G40" s="9">
        <v>1342.2</v>
      </c>
      <c r="H40" s="9">
        <v>1270</v>
      </c>
      <c r="I40" s="9">
        <v>1270</v>
      </c>
      <c r="J40" s="6">
        <f t="shared" si="2"/>
        <v>-29</v>
      </c>
      <c r="K40" s="6">
        <f t="shared" si="2"/>
        <v>0</v>
      </c>
      <c r="L40" s="6">
        <f t="shared" si="2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</v>
      </c>
      <c r="E41" s="9">
        <v>28317.599999999999</v>
      </c>
      <c r="F41" s="9">
        <v>28317.599999999999</v>
      </c>
      <c r="G41" s="9">
        <v>33012</v>
      </c>
      <c r="H41" s="9">
        <v>28317.599999999999</v>
      </c>
      <c r="I41" s="9">
        <v>28317.599999999999</v>
      </c>
      <c r="J41" s="6">
        <f t="shared" si="2"/>
        <v>598.70000000000073</v>
      </c>
      <c r="K41" s="6">
        <f t="shared" si="2"/>
        <v>0</v>
      </c>
      <c r="L41" s="6">
        <f t="shared" si="2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25539</v>
      </c>
      <c r="E42" s="9">
        <v>23101</v>
      </c>
      <c r="F42" s="9">
        <v>23101</v>
      </c>
      <c r="G42" s="9">
        <v>23877</v>
      </c>
      <c r="H42" s="9">
        <v>23101</v>
      </c>
      <c r="I42" s="9">
        <v>23101</v>
      </c>
      <c r="J42" s="6">
        <f t="shared" si="2"/>
        <v>-1662</v>
      </c>
      <c r="K42" s="6">
        <f t="shared" si="2"/>
        <v>0</v>
      </c>
      <c r="L42" s="6">
        <f t="shared" si="2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6020.7</v>
      </c>
      <c r="E43" s="9">
        <v>1854.2</v>
      </c>
      <c r="F43" s="9">
        <v>4582.6000000000004</v>
      </c>
      <c r="G43" s="9">
        <v>6020.7</v>
      </c>
      <c r="H43" s="9">
        <v>1854.2</v>
      </c>
      <c r="I43" s="9">
        <v>4582.6000000000004</v>
      </c>
      <c r="J43" s="6">
        <f t="shared" si="2"/>
        <v>0</v>
      </c>
      <c r="K43" s="6">
        <f t="shared" si="2"/>
        <v>0</v>
      </c>
      <c r="L43" s="6">
        <f t="shared" si="2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19299.2</v>
      </c>
      <c r="E44" s="9">
        <v>17969.7</v>
      </c>
      <c r="F44" s="9">
        <v>17969.7</v>
      </c>
      <c r="G44" s="9">
        <v>19120.099999999999</v>
      </c>
      <c r="H44" s="9">
        <v>17969.7</v>
      </c>
      <c r="I44" s="9">
        <v>17969.7</v>
      </c>
      <c r="J44" s="6">
        <f t="shared" si="2"/>
        <v>-179.10000000000218</v>
      </c>
      <c r="K44" s="6">
        <f t="shared" si="2"/>
        <v>0</v>
      </c>
      <c r="L44" s="6">
        <f t="shared" si="2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9">D46+D47</f>
        <v>74465.8</v>
      </c>
      <c r="E45" s="9">
        <f t="shared" si="9"/>
        <v>64850.899999999994</v>
      </c>
      <c r="F45" s="9">
        <f t="shared" si="9"/>
        <v>64850.899999999994</v>
      </c>
      <c r="G45" s="9">
        <f t="shared" si="9"/>
        <v>71953.2</v>
      </c>
      <c r="H45" s="9">
        <f t="shared" si="9"/>
        <v>64850.899999999994</v>
      </c>
      <c r="I45" s="9">
        <f t="shared" si="9"/>
        <v>64850.899999999994</v>
      </c>
      <c r="J45" s="6">
        <f t="shared" si="2"/>
        <v>-2512.6000000000058</v>
      </c>
      <c r="K45" s="6">
        <f t="shared" si="2"/>
        <v>0</v>
      </c>
      <c r="L45" s="6">
        <f t="shared" si="2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58925.7</v>
      </c>
      <c r="E46" s="11">
        <v>50528.1</v>
      </c>
      <c r="F46" s="11">
        <v>50528.1</v>
      </c>
      <c r="G46" s="11">
        <v>56573.3</v>
      </c>
      <c r="H46" s="11">
        <v>50528.1</v>
      </c>
      <c r="I46" s="11">
        <v>50528.1</v>
      </c>
      <c r="J46" s="6">
        <f t="shared" si="2"/>
        <v>-2352.3999999999942</v>
      </c>
      <c r="K46" s="6">
        <f t="shared" si="2"/>
        <v>0</v>
      </c>
      <c r="L46" s="6">
        <f t="shared" si="2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15540.1</v>
      </c>
      <c r="E47" s="11">
        <v>14322.8</v>
      </c>
      <c r="F47" s="11">
        <v>14322.8</v>
      </c>
      <c r="G47" s="11">
        <v>15379.9</v>
      </c>
      <c r="H47" s="11">
        <v>14322.8</v>
      </c>
      <c r="I47" s="11">
        <v>14322.8</v>
      </c>
      <c r="J47" s="6">
        <f t="shared" si="2"/>
        <v>-160.20000000000073</v>
      </c>
      <c r="K47" s="6">
        <f t="shared" si="2"/>
        <v>0</v>
      </c>
      <c r="L47" s="6">
        <f t="shared" si="2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10">D49</f>
        <v>23412.6</v>
      </c>
      <c r="E48" s="9">
        <f t="shared" si="10"/>
        <v>23942</v>
      </c>
      <c r="F48" s="9">
        <f t="shared" si="10"/>
        <v>23961</v>
      </c>
      <c r="G48" s="9">
        <f t="shared" si="10"/>
        <v>21814.799999999999</v>
      </c>
      <c r="H48" s="9">
        <f t="shared" si="10"/>
        <v>23942</v>
      </c>
      <c r="I48" s="9">
        <f t="shared" si="10"/>
        <v>23961</v>
      </c>
      <c r="J48" s="6">
        <f t="shared" si="2"/>
        <v>-1597.7999999999993</v>
      </c>
      <c r="K48" s="6">
        <f t="shared" si="2"/>
        <v>0</v>
      </c>
      <c r="L48" s="6">
        <f t="shared" si="2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23412.6</v>
      </c>
      <c r="E49" s="9">
        <v>23942</v>
      </c>
      <c r="F49" s="9">
        <v>23961</v>
      </c>
      <c r="G49" s="9">
        <v>21814.799999999999</v>
      </c>
      <c r="H49" s="9">
        <v>23942</v>
      </c>
      <c r="I49" s="9">
        <v>23961</v>
      </c>
      <c r="J49" s="6">
        <f t="shared" si="2"/>
        <v>-1597.7999999999993</v>
      </c>
      <c r="K49" s="6">
        <f t="shared" si="2"/>
        <v>0</v>
      </c>
      <c r="L49" s="6">
        <f t="shared" si="2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1">D51</f>
        <v>18000</v>
      </c>
      <c r="E50" s="9">
        <f t="shared" si="11"/>
        <v>19200</v>
      </c>
      <c r="F50" s="9">
        <f t="shared" si="11"/>
        <v>9600</v>
      </c>
      <c r="G50" s="9">
        <f t="shared" si="11"/>
        <v>5655.3</v>
      </c>
      <c r="H50" s="9">
        <f t="shared" si="11"/>
        <v>19200</v>
      </c>
      <c r="I50" s="9">
        <f t="shared" si="11"/>
        <v>9600</v>
      </c>
      <c r="J50" s="6">
        <f t="shared" ref="J50:L53" si="12">G50-D50</f>
        <v>-12344.7</v>
      </c>
      <c r="K50" s="6">
        <f t="shared" si="12"/>
        <v>0</v>
      </c>
      <c r="L50" s="6">
        <f t="shared" si="12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19200</v>
      </c>
      <c r="F51" s="9">
        <v>9600</v>
      </c>
      <c r="G51" s="9">
        <v>5655.3</v>
      </c>
      <c r="H51" s="9">
        <v>19200</v>
      </c>
      <c r="I51" s="9">
        <v>9600</v>
      </c>
      <c r="J51" s="6">
        <f t="shared" si="12"/>
        <v>-12344.7</v>
      </c>
      <c r="K51" s="6">
        <f t="shared" si="12"/>
        <v>0</v>
      </c>
      <c r="L51" s="6">
        <f t="shared" si="12"/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86612.800000000003</v>
      </c>
      <c r="F52" s="9">
        <v>140383</v>
      </c>
      <c r="G52" s="9">
        <v>0</v>
      </c>
      <c r="H52" s="9">
        <v>86112.8</v>
      </c>
      <c r="I52" s="9">
        <v>140383</v>
      </c>
      <c r="J52" s="6">
        <f t="shared" si="12"/>
        <v>0</v>
      </c>
      <c r="K52" s="6">
        <f t="shared" si="12"/>
        <v>-500</v>
      </c>
      <c r="L52" s="6">
        <f t="shared" si="12"/>
        <v>0</v>
      </c>
    </row>
    <row r="53" spans="1:12" ht="15.75" x14ac:dyDescent="0.25">
      <c r="A53" s="17" t="s">
        <v>142</v>
      </c>
      <c r="B53" s="17"/>
      <c r="C53" s="12"/>
      <c r="D53" s="9">
        <f t="shared" ref="D53:I53" si="13">D6+D14+D16+D20+D25+D30+D36+D39+D45+D48+D52+D50</f>
        <v>2332644.6800000002</v>
      </c>
      <c r="E53" s="9">
        <f t="shared" si="13"/>
        <v>2018698.21</v>
      </c>
      <c r="F53" s="9">
        <f t="shared" si="13"/>
        <v>2082193.74</v>
      </c>
      <c r="G53" s="9">
        <f t="shared" si="13"/>
        <v>2271756.1999999997</v>
      </c>
      <c r="H53" s="9">
        <f t="shared" si="13"/>
        <v>2018698.2</v>
      </c>
      <c r="I53" s="9">
        <f t="shared" si="13"/>
        <v>2082193.5999999999</v>
      </c>
      <c r="J53" s="6">
        <f t="shared" si="12"/>
        <v>-60888.480000000447</v>
      </c>
      <c r="K53" s="6">
        <f t="shared" si="12"/>
        <v>-1.0000000009313226E-2</v>
      </c>
      <c r="L53" s="6">
        <f t="shared" si="12"/>
        <v>-0.14000000013038516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5" fitToHeight="10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topLeftCell="B1" workbookViewId="0">
      <selection activeCell="B2" sqref="B2:K2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150</v>
      </c>
      <c r="E4" s="10" t="s">
        <v>151</v>
      </c>
      <c r="F4" s="10" t="s">
        <v>152</v>
      </c>
      <c r="G4" s="10" t="s">
        <v>155</v>
      </c>
      <c r="H4" s="10" t="s">
        <v>156</v>
      </c>
      <c r="I4" s="10" t="s">
        <v>157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" si="0">D7+D8+D9+D11+D13+D12+D10</f>
        <v>209286.68300000002</v>
      </c>
      <c r="E6" s="8">
        <f t="shared" ref="E6" si="1">E7+E8+E9+E11+E13+E12+E10</f>
        <v>254819.3</v>
      </c>
      <c r="F6" s="8">
        <f t="shared" ref="F6" si="2">F7+F8+F9+F11+F13+F12+F10</f>
        <v>206179.20000000001</v>
      </c>
      <c r="G6" s="8">
        <f>G7+G8+G9+G11+G13+G12+G10</f>
        <v>213183.55000000002</v>
      </c>
      <c r="H6" s="8">
        <f>H7+H8+H9+H11+H13+H12+H10</f>
        <v>254819.3</v>
      </c>
      <c r="I6" s="8">
        <f>I7+I8+I9+I11+I13+I12+I10</f>
        <v>206179.20000000001</v>
      </c>
      <c r="J6" s="6">
        <f t="shared" ref="J6:L49" si="3">G6-D6</f>
        <v>3896.8669999999984</v>
      </c>
      <c r="K6" s="6">
        <f t="shared" si="3"/>
        <v>0</v>
      </c>
      <c r="L6" s="6">
        <f t="shared" si="3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7232.14</v>
      </c>
      <c r="E7" s="9">
        <v>7485.7</v>
      </c>
      <c r="F7" s="9">
        <v>7485.7</v>
      </c>
      <c r="G7" s="9">
        <v>7450.64</v>
      </c>
      <c r="H7" s="9">
        <v>7485.7</v>
      </c>
      <c r="I7" s="9">
        <v>7485.7</v>
      </c>
      <c r="J7" s="6">
        <f t="shared" si="3"/>
        <v>218.5</v>
      </c>
      <c r="K7" s="6">
        <f t="shared" si="3"/>
        <v>0</v>
      </c>
      <c r="L7" s="6">
        <f t="shared" si="3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4663.5429999999997</v>
      </c>
      <c r="E8" s="9">
        <v>4776</v>
      </c>
      <c r="F8" s="9">
        <v>4776</v>
      </c>
      <c r="G8" s="9">
        <v>4735.24</v>
      </c>
      <c r="H8" s="9">
        <v>4776</v>
      </c>
      <c r="I8" s="9">
        <v>4776</v>
      </c>
      <c r="J8" s="6">
        <f t="shared" si="3"/>
        <v>71.697000000000116</v>
      </c>
      <c r="K8" s="6">
        <f t="shared" si="3"/>
        <v>0</v>
      </c>
      <c r="L8" s="6">
        <f t="shared" si="3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156426.5</v>
      </c>
      <c r="E9" s="9">
        <v>155980.9</v>
      </c>
      <c r="F9" s="9">
        <v>155980.9</v>
      </c>
      <c r="G9" s="9">
        <v>159372.6</v>
      </c>
      <c r="H9" s="9">
        <v>155980.9</v>
      </c>
      <c r="I9" s="9">
        <v>155980.9</v>
      </c>
      <c r="J9" s="6">
        <f t="shared" si="3"/>
        <v>2946.1000000000058</v>
      </c>
      <c r="K9" s="6">
        <f t="shared" si="3"/>
        <v>0</v>
      </c>
      <c r="L9" s="6">
        <f t="shared" si="3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26.7</v>
      </c>
      <c r="E10" s="9">
        <v>1.8</v>
      </c>
      <c r="F10" s="9">
        <v>2.9</v>
      </c>
      <c r="G10" s="9">
        <v>26.7</v>
      </c>
      <c r="H10" s="9">
        <v>1.8</v>
      </c>
      <c r="I10" s="9">
        <v>2.9</v>
      </c>
      <c r="J10" s="6"/>
      <c r="K10" s="6"/>
      <c r="L10" s="6"/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27296.7</v>
      </c>
      <c r="E11" s="9">
        <v>28175</v>
      </c>
      <c r="F11" s="9">
        <v>28175</v>
      </c>
      <c r="G11" s="9">
        <v>27856.47</v>
      </c>
      <c r="H11" s="9">
        <v>28175</v>
      </c>
      <c r="I11" s="9">
        <v>28175</v>
      </c>
      <c r="J11" s="6">
        <f t="shared" si="3"/>
        <v>559.77000000000044</v>
      </c>
      <c r="K11" s="6">
        <f t="shared" si="3"/>
        <v>0</v>
      </c>
      <c r="L11" s="6">
        <f t="shared" si="3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3"/>
        <v>0</v>
      </c>
      <c r="K12" s="6">
        <f t="shared" si="3"/>
        <v>0</v>
      </c>
      <c r="L12" s="6">
        <f t="shared" si="3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8641.1</v>
      </c>
      <c r="E13" s="9">
        <v>53399.9</v>
      </c>
      <c r="F13" s="9">
        <v>4758.7</v>
      </c>
      <c r="G13" s="9">
        <v>8741.9</v>
      </c>
      <c r="H13" s="9">
        <v>53399.9</v>
      </c>
      <c r="I13" s="9">
        <v>4758.7</v>
      </c>
      <c r="J13" s="6">
        <f t="shared" si="3"/>
        <v>100.79999999999927</v>
      </c>
      <c r="K13" s="6">
        <f t="shared" si="3"/>
        <v>0</v>
      </c>
      <c r="L13" s="6">
        <f t="shared" si="3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F14" si="4">D15</f>
        <v>453.5</v>
      </c>
      <c r="E14" s="9">
        <f t="shared" si="4"/>
        <v>458.1</v>
      </c>
      <c r="F14" s="9">
        <f t="shared" si="4"/>
        <v>473.7</v>
      </c>
      <c r="G14" s="9">
        <f>G15</f>
        <v>453.5</v>
      </c>
      <c r="H14" s="9">
        <f>H15</f>
        <v>458.1</v>
      </c>
      <c r="I14" s="9">
        <f>I15</f>
        <v>473.7</v>
      </c>
      <c r="J14" s="6">
        <f t="shared" si="3"/>
        <v>0</v>
      </c>
      <c r="K14" s="6">
        <f t="shared" si="3"/>
        <v>0</v>
      </c>
      <c r="L14" s="6">
        <f t="shared" si="3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453.5</v>
      </c>
      <c r="H15" s="9">
        <v>458.1</v>
      </c>
      <c r="I15" s="9">
        <v>473.7</v>
      </c>
      <c r="J15" s="6">
        <f t="shared" si="3"/>
        <v>0</v>
      </c>
      <c r="K15" s="6">
        <f t="shared" si="3"/>
        <v>0</v>
      </c>
      <c r="L15" s="6">
        <f t="shared" si="3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 t="shared" ref="D16" si="5">D17++D18+D19</f>
        <v>33337.1</v>
      </c>
      <c r="E16" s="9">
        <f t="shared" ref="E16" si="6">E17++E18+E19</f>
        <v>36235.199999999997</v>
      </c>
      <c r="F16" s="9">
        <f t="shared" ref="F16" si="7">F17++F18+F19</f>
        <v>32235.200000000001</v>
      </c>
      <c r="G16" s="9">
        <f>G17++G18+G19</f>
        <v>34525.730000000003</v>
      </c>
      <c r="H16" s="9">
        <f>H17+H18+H19</f>
        <v>36235.199999999997</v>
      </c>
      <c r="I16" s="9">
        <f>I17+I18+I19</f>
        <v>32235.200000000001</v>
      </c>
      <c r="J16" s="6">
        <f t="shared" si="3"/>
        <v>1188.6300000000047</v>
      </c>
      <c r="K16" s="6">
        <f t="shared" si="3"/>
        <v>0</v>
      </c>
      <c r="L16" s="6">
        <f t="shared" si="3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31902.1</v>
      </c>
      <c r="E17" s="9">
        <v>35200.199999999997</v>
      </c>
      <c r="F17" s="9">
        <v>31200.2</v>
      </c>
      <c r="G17" s="9">
        <v>32695.33</v>
      </c>
      <c r="H17" s="9">
        <v>35200.199999999997</v>
      </c>
      <c r="I17" s="9">
        <v>31200.2</v>
      </c>
      <c r="J17" s="6">
        <f t="shared" si="3"/>
        <v>793.2300000000032</v>
      </c>
      <c r="K17" s="6">
        <f t="shared" si="3"/>
        <v>0</v>
      </c>
      <c r="L17" s="6">
        <f t="shared" si="3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680</v>
      </c>
      <c r="E18" s="9">
        <v>680</v>
      </c>
      <c r="F18" s="9">
        <v>680</v>
      </c>
      <c r="G18" s="9">
        <v>1075.4000000000001</v>
      </c>
      <c r="H18" s="9">
        <v>680</v>
      </c>
      <c r="I18" s="9">
        <v>680</v>
      </c>
      <c r="J18" s="6">
        <f t="shared" si="3"/>
        <v>395.40000000000009</v>
      </c>
      <c r="K18" s="6">
        <f t="shared" si="3"/>
        <v>0</v>
      </c>
      <c r="L18" s="6">
        <f t="shared" si="3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/>
      <c r="K19" s="6"/>
      <c r="L19" s="6"/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F20" si="8">+D22+D24+D23+D21</f>
        <v>143025.79999999999</v>
      </c>
      <c r="E20" s="9">
        <f t="shared" si="8"/>
        <v>97250</v>
      </c>
      <c r="F20" s="9">
        <f t="shared" si="8"/>
        <v>89171.8</v>
      </c>
      <c r="G20" s="9">
        <f>+G22+G24+G23+G21</f>
        <v>136784.29999999999</v>
      </c>
      <c r="H20" s="9">
        <f>+H22+H24+H23+H21</f>
        <v>95727.813999999998</v>
      </c>
      <c r="I20" s="9">
        <f>+I22+I24+I23+I21</f>
        <v>91171.8</v>
      </c>
      <c r="J20" s="6">
        <f t="shared" si="3"/>
        <v>-6241.5</v>
      </c>
      <c r="K20" s="6">
        <f t="shared" si="3"/>
        <v>-1522.1860000000015</v>
      </c>
      <c r="L20" s="6">
        <f t="shared" si="3"/>
        <v>2000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3"/>
        <v>0</v>
      </c>
      <c r="K21" s="6">
        <f t="shared" si="3"/>
        <v>0</v>
      </c>
      <c r="L21" s="6">
        <f t="shared" si="3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25576.2</v>
      </c>
      <c r="G22" s="9">
        <v>23620.400000000001</v>
      </c>
      <c r="H22" s="9">
        <v>25580.9</v>
      </c>
      <c r="I22" s="9">
        <v>27576.2</v>
      </c>
      <c r="J22" s="6">
        <f t="shared" si="3"/>
        <v>0</v>
      </c>
      <c r="K22" s="6">
        <f t="shared" si="3"/>
        <v>0</v>
      </c>
      <c r="L22" s="6">
        <f t="shared" si="3"/>
        <v>2000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79319.899999999994</v>
      </c>
      <c r="E23" s="9">
        <v>37980.9</v>
      </c>
      <c r="F23" s="9">
        <v>30007.4</v>
      </c>
      <c r="G23" s="11">
        <v>68244.3</v>
      </c>
      <c r="H23" s="9">
        <v>36458.720000000001</v>
      </c>
      <c r="I23" s="9">
        <v>30007.4</v>
      </c>
      <c r="J23" s="6">
        <f t="shared" si="3"/>
        <v>-11075.599999999991</v>
      </c>
      <c r="K23" s="6">
        <f t="shared" si="3"/>
        <v>-1522.1800000000003</v>
      </c>
      <c r="L23" s="6">
        <f t="shared" si="3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37885.5</v>
      </c>
      <c r="E24" s="9">
        <v>31488.2</v>
      </c>
      <c r="F24" s="9">
        <v>31388.2</v>
      </c>
      <c r="G24" s="9">
        <v>42719.6</v>
      </c>
      <c r="H24" s="9">
        <v>31488.194</v>
      </c>
      <c r="I24" s="9">
        <v>31388.2</v>
      </c>
      <c r="J24" s="6">
        <f t="shared" si="3"/>
        <v>4834.0999999999985</v>
      </c>
      <c r="K24" s="6">
        <f t="shared" si="3"/>
        <v>-6.0000000012223609E-3</v>
      </c>
      <c r="L24" s="6">
        <f t="shared" si="3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F25" si="9">D26+D27+D28+D29</f>
        <v>809363.10000000009</v>
      </c>
      <c r="E25" s="9">
        <f t="shared" si="9"/>
        <v>704326.99999999988</v>
      </c>
      <c r="F25" s="9">
        <f t="shared" si="9"/>
        <v>674493.1</v>
      </c>
      <c r="G25" s="9">
        <f>G26+G27+G28+G29</f>
        <v>817041.09000000008</v>
      </c>
      <c r="H25" s="9">
        <f>H26+H27+H28+H29</f>
        <v>704327.00699999987</v>
      </c>
      <c r="I25" s="9">
        <f>I26+I27+I28+I29</f>
        <v>674493.1</v>
      </c>
      <c r="J25" s="6">
        <f t="shared" si="3"/>
        <v>7677.9899999999907</v>
      </c>
      <c r="K25" s="6">
        <f t="shared" si="3"/>
        <v>6.9999999832361937E-3</v>
      </c>
      <c r="L25" s="6">
        <f t="shared" si="3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152825.20000000001</v>
      </c>
      <c r="E26" s="9">
        <v>99568.7</v>
      </c>
      <c r="F26" s="9">
        <v>99020.9</v>
      </c>
      <c r="G26" s="9">
        <v>155103.64000000001</v>
      </c>
      <c r="H26" s="9">
        <v>99568.7</v>
      </c>
      <c r="I26" s="9">
        <v>99020.9</v>
      </c>
      <c r="J26" s="6">
        <f t="shared" si="3"/>
        <v>2278.4400000000023</v>
      </c>
      <c r="K26" s="6">
        <f t="shared" si="3"/>
        <v>0</v>
      </c>
      <c r="L26" s="6">
        <f t="shared" si="3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576488.30000000005</v>
      </c>
      <c r="E27" s="9">
        <v>546595.1</v>
      </c>
      <c r="F27" s="9">
        <v>517092.6</v>
      </c>
      <c r="G27" s="9">
        <v>581463.24</v>
      </c>
      <c r="H27" s="9">
        <v>546595.1</v>
      </c>
      <c r="I27" s="9">
        <v>517092.6</v>
      </c>
      <c r="J27" s="6">
        <f t="shared" si="3"/>
        <v>4974.9399999999441</v>
      </c>
      <c r="K27" s="6">
        <f t="shared" si="3"/>
        <v>0</v>
      </c>
      <c r="L27" s="6">
        <f t="shared" si="3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60307.8</v>
      </c>
      <c r="E28" s="9">
        <v>37755.1</v>
      </c>
      <c r="F28" s="9">
        <v>37971.5</v>
      </c>
      <c r="G28" s="9">
        <v>60307.8</v>
      </c>
      <c r="H28" s="9">
        <v>37755.1</v>
      </c>
      <c r="I28" s="9">
        <v>37971.5</v>
      </c>
      <c r="J28" s="6">
        <f t="shared" si="3"/>
        <v>0</v>
      </c>
      <c r="K28" s="6">
        <f t="shared" si="3"/>
        <v>0</v>
      </c>
      <c r="L28" s="6">
        <f t="shared" si="3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19741.8</v>
      </c>
      <c r="E29" s="9">
        <v>20408.099999999999</v>
      </c>
      <c r="F29" s="9">
        <v>20408.099999999999</v>
      </c>
      <c r="G29" s="9">
        <v>20166.41</v>
      </c>
      <c r="H29" s="9">
        <v>20408.107</v>
      </c>
      <c r="I29" s="9">
        <v>20408.099999999999</v>
      </c>
      <c r="J29" s="6">
        <f t="shared" si="3"/>
        <v>424.61000000000058</v>
      </c>
      <c r="K29" s="6">
        <f t="shared" si="3"/>
        <v>7.0000000014260877E-3</v>
      </c>
      <c r="L29" s="6">
        <f t="shared" si="3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F30" si="10">D31+D33+D34+D35+D32</f>
        <v>534782.4</v>
      </c>
      <c r="E30" s="9">
        <f t="shared" si="10"/>
        <v>541877.78</v>
      </c>
      <c r="F30" s="9">
        <f t="shared" si="10"/>
        <v>536663.87600000005</v>
      </c>
      <c r="G30" s="9">
        <f>G31+G33+G34+G35+G32</f>
        <v>552227.74</v>
      </c>
      <c r="H30" s="9">
        <f>H31+H33+H34+H35+H32</f>
        <v>541877.80000000005</v>
      </c>
      <c r="I30" s="9">
        <f>I31+I33+I34+I35+I32</f>
        <v>536663.9</v>
      </c>
      <c r="J30" s="6">
        <f t="shared" si="3"/>
        <v>17445.339999999967</v>
      </c>
      <c r="K30" s="6">
        <f t="shared" si="3"/>
        <v>2.0000000018626451E-2</v>
      </c>
      <c r="L30" s="6">
        <f t="shared" si="3"/>
        <v>2.3999999975785613E-2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136640.6</v>
      </c>
      <c r="E31" s="9">
        <v>129889.13499999999</v>
      </c>
      <c r="F31" s="9">
        <v>129616.645</v>
      </c>
      <c r="G31" s="9">
        <v>139504.26</v>
      </c>
      <c r="H31" s="9">
        <v>129889.1</v>
      </c>
      <c r="I31" s="9">
        <v>129616.6</v>
      </c>
      <c r="J31" s="6">
        <f t="shared" si="3"/>
        <v>2863.6600000000035</v>
      </c>
      <c r="K31" s="6">
        <f t="shared" si="3"/>
        <v>-3.4999999988940544E-2</v>
      </c>
      <c r="L31" s="6">
        <f t="shared" si="3"/>
        <v>-4.499999999825377E-2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231052.9</v>
      </c>
      <c r="E32" s="9">
        <v>249448.54500000001</v>
      </c>
      <c r="F32" s="9">
        <v>243446.446</v>
      </c>
      <c r="G32" s="9">
        <v>240652.3</v>
      </c>
      <c r="H32" s="9">
        <v>249448.5</v>
      </c>
      <c r="I32" s="9">
        <v>243446.5</v>
      </c>
      <c r="J32" s="6">
        <f t="shared" si="3"/>
        <v>9599.3999999999942</v>
      </c>
      <c r="K32" s="6">
        <f t="shared" si="3"/>
        <v>-4.5000000012805685E-2</v>
      </c>
      <c r="L32" s="6">
        <f t="shared" si="3"/>
        <v>5.400000000372529E-2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90952.9</v>
      </c>
      <c r="E33" s="9">
        <v>84068.3</v>
      </c>
      <c r="F33" s="9">
        <v>86010.94</v>
      </c>
      <c r="G33" s="9">
        <v>94314.93</v>
      </c>
      <c r="H33" s="9">
        <v>84068.3</v>
      </c>
      <c r="I33" s="9">
        <v>86010.9</v>
      </c>
      <c r="J33" s="6">
        <f t="shared" si="3"/>
        <v>3362.0299999999988</v>
      </c>
      <c r="K33" s="6">
        <f t="shared" si="3"/>
        <v>0</v>
      </c>
      <c r="L33" s="6">
        <f t="shared" si="3"/>
        <v>-4.0000000008149073E-2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19063.599999999999</v>
      </c>
      <c r="E34" s="9">
        <v>18946.8</v>
      </c>
      <c r="F34" s="9">
        <v>18946.845000000001</v>
      </c>
      <c r="G34" s="9">
        <v>19552.41</v>
      </c>
      <c r="H34" s="9">
        <v>18946.900000000001</v>
      </c>
      <c r="I34" s="9">
        <v>18946.900000000001</v>
      </c>
      <c r="J34" s="6">
        <f t="shared" si="3"/>
        <v>488.81000000000131</v>
      </c>
      <c r="K34" s="6">
        <f t="shared" si="3"/>
        <v>0.10000000000218279</v>
      </c>
      <c r="L34" s="6">
        <f t="shared" si="3"/>
        <v>5.5000000000291038E-2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57072.4</v>
      </c>
      <c r="E35" s="9">
        <v>59525</v>
      </c>
      <c r="F35" s="9">
        <v>58643</v>
      </c>
      <c r="G35" s="9">
        <v>58203.839999999997</v>
      </c>
      <c r="H35" s="9">
        <v>59525</v>
      </c>
      <c r="I35" s="9">
        <v>58643</v>
      </c>
      <c r="J35" s="6">
        <f t="shared" si="3"/>
        <v>1131.4399999999951</v>
      </c>
      <c r="K35" s="6">
        <f t="shared" si="3"/>
        <v>0</v>
      </c>
      <c r="L35" s="6">
        <f t="shared" si="3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F36" si="11">D37+D38</f>
        <v>130897.29999999999</v>
      </c>
      <c r="E36" s="9">
        <f t="shared" si="11"/>
        <v>117621</v>
      </c>
      <c r="F36" s="9">
        <f t="shared" si="11"/>
        <v>181429.19999999998</v>
      </c>
      <c r="G36" s="9">
        <f>G37+G38</f>
        <v>142361.79999999999</v>
      </c>
      <c r="H36" s="9">
        <f>H37+H38</f>
        <v>117620.99100000001</v>
      </c>
      <c r="I36" s="9">
        <f>I37+I38</f>
        <v>181429.19099999999</v>
      </c>
      <c r="J36" s="6">
        <f t="shared" si="3"/>
        <v>11464.5</v>
      </c>
      <c r="K36" s="6">
        <f t="shared" si="3"/>
        <v>-8.9999999909196049E-3</v>
      </c>
      <c r="L36" s="6">
        <f t="shared" si="3"/>
        <v>-8.9999999909196049E-3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87963.9</v>
      </c>
      <c r="E37" s="9">
        <v>73262.600000000006</v>
      </c>
      <c r="F37" s="9">
        <v>137070.79999999999</v>
      </c>
      <c r="G37" s="9">
        <v>98237.49</v>
      </c>
      <c r="H37" s="9">
        <v>73262.600000000006</v>
      </c>
      <c r="I37" s="9">
        <v>137070.79999999999</v>
      </c>
      <c r="J37" s="6">
        <f t="shared" si="3"/>
        <v>10273.590000000011</v>
      </c>
      <c r="K37" s="6">
        <f t="shared" si="3"/>
        <v>0</v>
      </c>
      <c r="L37" s="6">
        <f t="shared" si="3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42933.4</v>
      </c>
      <c r="E38" s="9">
        <v>44358.400000000001</v>
      </c>
      <c r="F38" s="9">
        <v>44358.400000000001</v>
      </c>
      <c r="G38" s="9">
        <v>44124.31</v>
      </c>
      <c r="H38" s="9">
        <v>44358.391000000003</v>
      </c>
      <c r="I38" s="9">
        <v>44358.391000000003</v>
      </c>
      <c r="J38" s="6">
        <f t="shared" si="3"/>
        <v>1190.9099999999962</v>
      </c>
      <c r="K38" s="6">
        <f t="shared" si="3"/>
        <v>-8.9999999981955625E-3</v>
      </c>
      <c r="L38" s="6">
        <f t="shared" si="3"/>
        <v>-8.9999999981955625E-3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F39" si="12">D40+D41+D42+D43+D44</f>
        <v>77805.7</v>
      </c>
      <c r="E39" s="9">
        <f t="shared" si="12"/>
        <v>68501.7</v>
      </c>
      <c r="F39" s="9">
        <f t="shared" si="12"/>
        <v>71230.100000000006</v>
      </c>
      <c r="G39" s="9">
        <f>G40+G41+G42+G43+G44</f>
        <v>82204.614000000001</v>
      </c>
      <c r="H39" s="9">
        <f>H40+H41+H42+H43+H44</f>
        <v>68501.679999999993</v>
      </c>
      <c r="I39" s="9">
        <f>I40+I41+I42+I43+I44</f>
        <v>71230.100000000006</v>
      </c>
      <c r="J39" s="6">
        <f t="shared" si="3"/>
        <v>4398.9140000000043</v>
      </c>
      <c r="K39" s="6">
        <f t="shared" si="3"/>
        <v>-2.0000000004074536E-2</v>
      </c>
      <c r="L39" s="6">
        <f t="shared" si="3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3"/>
        <v>0</v>
      </c>
      <c r="K40" s="6">
        <f t="shared" si="3"/>
        <v>0</v>
      </c>
      <c r="L40" s="6">
        <f t="shared" si="3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28317.599999999999</v>
      </c>
      <c r="E41" s="9">
        <v>28317.599999999999</v>
      </c>
      <c r="F41" s="9">
        <v>28317.599999999999</v>
      </c>
      <c r="G41" s="9">
        <v>32413.34</v>
      </c>
      <c r="H41" s="9">
        <v>28317.599999999999</v>
      </c>
      <c r="I41" s="9">
        <v>28317.599999999999</v>
      </c>
      <c r="J41" s="6">
        <f t="shared" si="3"/>
        <v>4095.7400000000016</v>
      </c>
      <c r="K41" s="6">
        <f t="shared" si="3"/>
        <v>0</v>
      </c>
      <c r="L41" s="6">
        <f t="shared" si="3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19090.3</v>
      </c>
      <c r="E42" s="9">
        <v>19090.2</v>
      </c>
      <c r="F42" s="9">
        <v>19090.2</v>
      </c>
      <c r="G42" s="9">
        <v>19090.274000000001</v>
      </c>
      <c r="H42" s="9">
        <v>19090.2</v>
      </c>
      <c r="I42" s="9">
        <v>19090.2</v>
      </c>
      <c r="J42" s="6">
        <f t="shared" si="3"/>
        <v>-2.599999999802094E-2</v>
      </c>
      <c r="K42" s="6">
        <f t="shared" si="3"/>
        <v>0</v>
      </c>
      <c r="L42" s="6">
        <f t="shared" si="3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10039.299999999999</v>
      </c>
      <c r="E43" s="9">
        <v>1854.2</v>
      </c>
      <c r="F43" s="9">
        <v>4582.6000000000004</v>
      </c>
      <c r="G43" s="9">
        <v>10039.299999999999</v>
      </c>
      <c r="H43" s="9">
        <v>1854.2</v>
      </c>
      <c r="I43" s="9">
        <v>4582.6000000000004</v>
      </c>
      <c r="J43" s="6">
        <f t="shared" si="3"/>
        <v>0</v>
      </c>
      <c r="K43" s="6">
        <f t="shared" si="3"/>
        <v>0</v>
      </c>
      <c r="L43" s="6">
        <f t="shared" si="3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19088.5</v>
      </c>
      <c r="E44" s="9">
        <v>17969.7</v>
      </c>
      <c r="F44" s="9">
        <v>17969.7</v>
      </c>
      <c r="G44" s="9">
        <v>19391.7</v>
      </c>
      <c r="H44" s="9">
        <v>17969.68</v>
      </c>
      <c r="I44" s="9">
        <v>17969.7</v>
      </c>
      <c r="J44" s="6">
        <f t="shared" si="3"/>
        <v>303.20000000000073</v>
      </c>
      <c r="K44" s="6">
        <f t="shared" si="3"/>
        <v>-2.0000000000436557E-2</v>
      </c>
      <c r="L44" s="6">
        <f t="shared" si="3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F45" si="13">D46+D47</f>
        <v>63961.100000000006</v>
      </c>
      <c r="E45" s="9">
        <f t="shared" si="13"/>
        <v>64850.899999999994</v>
      </c>
      <c r="F45" s="9">
        <f t="shared" si="13"/>
        <v>64850.899999999994</v>
      </c>
      <c r="G45" s="9">
        <f>G46+G47</f>
        <v>65607.62</v>
      </c>
      <c r="H45" s="9">
        <f>H46+H47</f>
        <v>64850.917000000001</v>
      </c>
      <c r="I45" s="9">
        <f>I46+I47</f>
        <v>64850.899999999994</v>
      </c>
      <c r="J45" s="6">
        <f t="shared" si="3"/>
        <v>1646.5199999999895</v>
      </c>
      <c r="K45" s="6">
        <f t="shared" si="3"/>
        <v>1.7000000007101335E-2</v>
      </c>
      <c r="L45" s="6">
        <f t="shared" si="3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50123.4</v>
      </c>
      <c r="E46" s="11">
        <v>50528.1</v>
      </c>
      <c r="F46" s="11">
        <v>50528.1</v>
      </c>
      <c r="G46" s="11">
        <v>51460.68</v>
      </c>
      <c r="H46" s="11">
        <v>50528.07</v>
      </c>
      <c r="I46" s="11">
        <v>50528.1</v>
      </c>
      <c r="J46" s="6">
        <f t="shared" si="3"/>
        <v>1337.2799999999988</v>
      </c>
      <c r="K46" s="6">
        <f t="shared" si="3"/>
        <v>-2.9999999998835847E-2</v>
      </c>
      <c r="L46" s="6">
        <f t="shared" si="3"/>
        <v>0</v>
      </c>
    </row>
    <row r="47" spans="1:12" ht="31.5" x14ac:dyDescent="0.25">
      <c r="A47" s="3" t="s">
        <v>119</v>
      </c>
      <c r="B47" s="4" t="s">
        <v>134</v>
      </c>
      <c r="C47" s="5" t="s">
        <v>135</v>
      </c>
      <c r="D47" s="11">
        <v>13837.7</v>
      </c>
      <c r="E47" s="11">
        <v>14322.8</v>
      </c>
      <c r="F47" s="11">
        <v>14322.8</v>
      </c>
      <c r="G47" s="11">
        <v>14146.94</v>
      </c>
      <c r="H47" s="11">
        <v>14322.847</v>
      </c>
      <c r="I47" s="11">
        <v>14322.8</v>
      </c>
      <c r="J47" s="6">
        <f t="shared" si="3"/>
        <v>309.23999999999978</v>
      </c>
      <c r="K47" s="6">
        <f t="shared" si="3"/>
        <v>4.7000000000480213E-2</v>
      </c>
      <c r="L47" s="6">
        <f t="shared" si="3"/>
        <v>0</v>
      </c>
    </row>
    <row r="48" spans="1:12" ht="15.75" customHeight="1" x14ac:dyDescent="0.25">
      <c r="A48" s="3" t="s">
        <v>122</v>
      </c>
      <c r="B48" s="4" t="s">
        <v>120</v>
      </c>
      <c r="C48" s="5" t="s">
        <v>121</v>
      </c>
      <c r="D48" s="9">
        <f>D49</f>
        <v>24089</v>
      </c>
      <c r="E48" s="9">
        <f t="shared" ref="E48:F48" si="14">E49</f>
        <v>23942</v>
      </c>
      <c r="F48" s="9">
        <f t="shared" si="14"/>
        <v>23961</v>
      </c>
      <c r="G48" s="9">
        <f>G49</f>
        <v>24535.68</v>
      </c>
      <c r="H48" s="9">
        <f>H49</f>
        <v>23942</v>
      </c>
      <c r="I48" s="9">
        <f>I49</f>
        <v>23961.1</v>
      </c>
      <c r="J48" s="6">
        <f t="shared" si="3"/>
        <v>446.68000000000029</v>
      </c>
      <c r="K48" s="6">
        <f t="shared" si="3"/>
        <v>0</v>
      </c>
      <c r="L48" s="6">
        <f t="shared" si="3"/>
        <v>9.9999999998544808E-2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24089</v>
      </c>
      <c r="E49" s="9">
        <v>23942</v>
      </c>
      <c r="F49" s="9">
        <v>23961</v>
      </c>
      <c r="G49" s="9">
        <v>24535.68</v>
      </c>
      <c r="H49" s="9">
        <v>23942</v>
      </c>
      <c r="I49" s="9">
        <v>23961.1</v>
      </c>
      <c r="J49" s="6">
        <f t="shared" si="3"/>
        <v>446.68000000000029</v>
      </c>
      <c r="K49" s="6">
        <f t="shared" si="3"/>
        <v>0</v>
      </c>
      <c r="L49" s="6">
        <f t="shared" si="3"/>
        <v>9.9999999998544808E-2</v>
      </c>
    </row>
    <row r="50" spans="1:12" ht="15.6" customHeight="1" x14ac:dyDescent="0.25">
      <c r="A50" s="3" t="s">
        <v>137</v>
      </c>
      <c r="B50" s="4" t="s">
        <v>138</v>
      </c>
      <c r="C50" s="5" t="s">
        <v>139</v>
      </c>
      <c r="D50" s="9">
        <f t="shared" ref="D50:F50" si="15">D51</f>
        <v>18000</v>
      </c>
      <c r="E50" s="9">
        <f t="shared" si="15"/>
        <v>0</v>
      </c>
      <c r="F50" s="9">
        <f t="shared" si="15"/>
        <v>0</v>
      </c>
      <c r="G50" s="9">
        <f>G51</f>
        <v>18000</v>
      </c>
      <c r="H50" s="9">
        <f>H51</f>
        <v>0</v>
      </c>
      <c r="I50" s="9">
        <f>I51</f>
        <v>0</v>
      </c>
      <c r="J50" s="6">
        <f t="shared" ref="J50:K50" si="16">G50-D50</f>
        <v>0</v>
      </c>
      <c r="K50" s="6">
        <f t="shared" si="16"/>
        <v>0</v>
      </c>
      <c r="L50" s="6">
        <f>I50-F49</f>
        <v>-23961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0</v>
      </c>
      <c r="F51" s="9">
        <v>0</v>
      </c>
      <c r="G51" s="9">
        <v>18000</v>
      </c>
      <c r="H51" s="9">
        <v>0</v>
      </c>
      <c r="I51" s="9">
        <v>0</v>
      </c>
      <c r="J51" s="6">
        <f>G51-D50</f>
        <v>0</v>
      </c>
      <c r="K51" s="6">
        <f>H51-E50</f>
        <v>0</v>
      </c>
      <c r="L51" s="6">
        <f>I51-F50</f>
        <v>0</v>
      </c>
    </row>
    <row r="52" spans="1:12" ht="15.75" x14ac:dyDescent="0.25">
      <c r="A52" s="3" t="s">
        <v>154</v>
      </c>
      <c r="B52" s="4" t="s">
        <v>149</v>
      </c>
      <c r="C52" s="5"/>
      <c r="D52" s="9"/>
      <c r="E52" s="9">
        <v>88896.4</v>
      </c>
      <c r="F52" s="9">
        <v>180745.1</v>
      </c>
      <c r="G52" s="9">
        <v>0</v>
      </c>
      <c r="H52" s="9">
        <v>90418.6</v>
      </c>
      <c r="I52" s="9">
        <v>178745.1</v>
      </c>
      <c r="J52" s="6"/>
      <c r="K52" s="6">
        <f>H52-E52</f>
        <v>1522.2000000000116</v>
      </c>
      <c r="L52" s="6">
        <f>I52-F52</f>
        <v>-2000</v>
      </c>
    </row>
    <row r="53" spans="1:12" ht="15.75" x14ac:dyDescent="0.25">
      <c r="A53" s="17" t="s">
        <v>142</v>
      </c>
      <c r="B53" s="17"/>
      <c r="C53" s="12"/>
      <c r="D53" s="9">
        <f>D6+D14+D16+D20+D25+D30+D36+D39+D45+D48+D50+D52-0.2</f>
        <v>2045001.4830000002</v>
      </c>
      <c r="E53" s="9">
        <f>E6+E14+E16+E20+E25+E30+E36+E39+E45+E48+E50+E52</f>
        <v>1998779.3799999997</v>
      </c>
      <c r="F53" s="9">
        <f>F6+F14+F16+F20+F25+F30+F36+F39+F45+F48+F50+F52+0.1</f>
        <v>2061433.2760000003</v>
      </c>
      <c r="G53" s="9">
        <f>G6+G14+G16+G20+G25+G30+G36+G39+G45+G48+G52+G50+0.1</f>
        <v>2086925.7240000002</v>
      </c>
      <c r="H53" s="9">
        <f>H6+H14+H16+H20+H25+H30+H36+H39+H45+H48+H52</f>
        <v>1998779.4089999998</v>
      </c>
      <c r="I53" s="9">
        <f>I6+I14+I16+I20+I25+I30+I36+I39+I45+I48+I52</f>
        <v>2061433.2910000002</v>
      </c>
      <c r="J53" s="9">
        <f>J6+J14+J16+J20+J25+J30+J36+J39+J45+J48+J50</f>
        <v>41923.940999999955</v>
      </c>
      <c r="K53" s="9">
        <f>K6+K14+K16+K20+K25+K30+K36+K39+K45+K48+K50</f>
        <v>-1522.1709999999875</v>
      </c>
      <c r="L53" s="9">
        <f>L6+L14+L16+L20+L25+L30+L36+L39+L45+L48+L50</f>
        <v>-21960.885000000017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tabSelected="1" topLeftCell="A10" workbookViewId="0">
      <selection activeCell="L18" sqref="L18:L19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155</v>
      </c>
      <c r="E4" s="10" t="s">
        <v>156</v>
      </c>
      <c r="F4" s="10" t="s">
        <v>157</v>
      </c>
      <c r="G4" s="10" t="s">
        <v>158</v>
      </c>
      <c r="H4" s="10" t="s">
        <v>159</v>
      </c>
      <c r="I4" s="10" t="s">
        <v>160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213183.55000000002</v>
      </c>
      <c r="E6" s="8">
        <f t="shared" si="0"/>
        <v>254819.3</v>
      </c>
      <c r="F6" s="8">
        <f t="shared" si="0"/>
        <v>206179.20000000001</v>
      </c>
      <c r="G6" s="8">
        <f t="shared" si="0"/>
        <v>213814.19999999998</v>
      </c>
      <c r="H6" s="8">
        <f t="shared" si="0"/>
        <v>254819.3</v>
      </c>
      <c r="I6" s="8">
        <f t="shared" si="0"/>
        <v>206179.20000000001</v>
      </c>
      <c r="J6" s="6">
        <f t="shared" ref="J6:L49" si="1">G6-D6</f>
        <v>630.64999999996508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7450.64</v>
      </c>
      <c r="E7" s="9">
        <v>7485.7</v>
      </c>
      <c r="F7" s="9">
        <v>7485.7</v>
      </c>
      <c r="G7" s="9">
        <v>7450.6</v>
      </c>
      <c r="H7" s="9">
        <v>7485.7</v>
      </c>
      <c r="I7" s="9">
        <v>7485.7</v>
      </c>
      <c r="J7" s="6">
        <f t="shared" si="1"/>
        <v>-3.999999999996362E-2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4735.24</v>
      </c>
      <c r="E8" s="9">
        <v>4776</v>
      </c>
      <c r="F8" s="9">
        <v>4776</v>
      </c>
      <c r="G8" s="9">
        <v>4735.2</v>
      </c>
      <c r="H8" s="9">
        <v>4776</v>
      </c>
      <c r="I8" s="9">
        <v>4776</v>
      </c>
      <c r="J8" s="6">
        <f t="shared" si="1"/>
        <v>-3.999999999996362E-2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159372.6</v>
      </c>
      <c r="E9" s="9">
        <v>155980.9</v>
      </c>
      <c r="F9" s="9">
        <v>155980.9</v>
      </c>
      <c r="G9" s="9">
        <v>159484.4</v>
      </c>
      <c r="H9" s="9">
        <v>155980.9</v>
      </c>
      <c r="I9" s="9">
        <v>155980.9</v>
      </c>
      <c r="J9" s="6">
        <f t="shared" si="1"/>
        <v>111.79999999998836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26.7</v>
      </c>
      <c r="E10" s="9">
        <v>1.8</v>
      </c>
      <c r="F10" s="9">
        <v>2.9</v>
      </c>
      <c r="G10" s="9">
        <v>26.7</v>
      </c>
      <c r="H10" s="9">
        <v>1.8</v>
      </c>
      <c r="I10" s="9">
        <v>2.9</v>
      </c>
      <c r="J10" s="6"/>
      <c r="K10" s="6"/>
      <c r="L10" s="6"/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27856.47</v>
      </c>
      <c r="E11" s="9">
        <v>28175</v>
      </c>
      <c r="F11" s="9">
        <v>28175</v>
      </c>
      <c r="G11" s="9">
        <v>27856.5</v>
      </c>
      <c r="H11" s="9">
        <v>28175</v>
      </c>
      <c r="I11" s="9">
        <v>28175</v>
      </c>
      <c r="J11" s="6">
        <f t="shared" si="1"/>
        <v>2.9999999998835847E-2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8741.9</v>
      </c>
      <c r="E13" s="9">
        <v>53399.9</v>
      </c>
      <c r="F13" s="9">
        <v>4758.7</v>
      </c>
      <c r="G13" s="9">
        <v>9260.7999999999993</v>
      </c>
      <c r="H13" s="9">
        <v>53399.9</v>
      </c>
      <c r="I13" s="9">
        <v>4758.7</v>
      </c>
      <c r="J13" s="6">
        <f t="shared" si="1"/>
        <v>518.89999999999964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453.5</v>
      </c>
      <c r="E14" s="9">
        <f t="shared" si="2"/>
        <v>458.1</v>
      </c>
      <c r="F14" s="9">
        <f t="shared" si="2"/>
        <v>473.7</v>
      </c>
      <c r="G14" s="9">
        <f t="shared" si="2"/>
        <v>453.5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453.5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34525.730000000003</v>
      </c>
      <c r="E16" s="9">
        <f>E17+E18+E19</f>
        <v>36235.199999999997</v>
      </c>
      <c r="F16" s="9">
        <f>F17+F18+F19</f>
        <v>32235.200000000001</v>
      </c>
      <c r="G16" s="9">
        <f>G17++G18+G19</f>
        <v>34525.699999999997</v>
      </c>
      <c r="H16" s="9">
        <f>H17+H18+H19</f>
        <v>36630.6</v>
      </c>
      <c r="I16" s="9">
        <f>I17+I18+I19</f>
        <v>32733.100000000002</v>
      </c>
      <c r="J16" s="6">
        <f t="shared" si="1"/>
        <v>-3.0000000006111804E-2</v>
      </c>
      <c r="K16" s="6">
        <f t="shared" si="1"/>
        <v>395.40000000000146</v>
      </c>
      <c r="L16" s="6">
        <f t="shared" si="1"/>
        <v>497.90000000000146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32695.33</v>
      </c>
      <c r="E17" s="9">
        <v>35200.199999999997</v>
      </c>
      <c r="F17" s="9">
        <v>31200.2</v>
      </c>
      <c r="G17" s="9">
        <v>32695.3</v>
      </c>
      <c r="H17" s="9">
        <v>35200.199999999997</v>
      </c>
      <c r="I17" s="9">
        <v>31302.7</v>
      </c>
      <c r="J17" s="6">
        <f t="shared" si="1"/>
        <v>-3.0000000002473826E-2</v>
      </c>
      <c r="K17" s="6">
        <f t="shared" si="1"/>
        <v>0</v>
      </c>
      <c r="L17" s="6">
        <f t="shared" si="1"/>
        <v>102.5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1075.4000000000001</v>
      </c>
      <c r="E18" s="9">
        <v>680</v>
      </c>
      <c r="F18" s="9">
        <v>680</v>
      </c>
      <c r="G18" s="9">
        <v>1075.4000000000001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395.40000000000009</v>
      </c>
      <c r="L18" s="6">
        <f t="shared" si="1"/>
        <v>395.40000000000009</v>
      </c>
    </row>
    <row r="19" spans="1:12" ht="31.5" x14ac:dyDescent="0.25">
      <c r="A19" s="3" t="s">
        <v>35</v>
      </c>
      <c r="B19" s="4" t="s">
        <v>198</v>
      </c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136784.29999999999</v>
      </c>
      <c r="E20" s="9">
        <f t="shared" si="3"/>
        <v>95727.813999999998</v>
      </c>
      <c r="F20" s="9">
        <f t="shared" si="3"/>
        <v>91171.8</v>
      </c>
      <c r="G20" s="9">
        <f t="shared" si="3"/>
        <v>133454.9</v>
      </c>
      <c r="H20" s="9">
        <f t="shared" si="3"/>
        <v>95727.8</v>
      </c>
      <c r="I20" s="9">
        <f t="shared" si="3"/>
        <v>91171.8</v>
      </c>
      <c r="J20" s="6">
        <f t="shared" si="1"/>
        <v>-3329.3999999999942</v>
      </c>
      <c r="K20" s="6">
        <f t="shared" si="1"/>
        <v>-1.3999999995576218E-2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27576.2</v>
      </c>
      <c r="G22" s="9">
        <v>23620.400000000001</v>
      </c>
      <c r="H22" s="9">
        <v>25580.9</v>
      </c>
      <c r="I22" s="9">
        <v>27576.2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68244.3</v>
      </c>
      <c r="E23" s="9">
        <v>36458.720000000001</v>
      </c>
      <c r="F23" s="9">
        <v>30007.4</v>
      </c>
      <c r="G23" s="11">
        <v>64914.9</v>
      </c>
      <c r="H23" s="9">
        <v>36458.699999999997</v>
      </c>
      <c r="I23" s="9">
        <v>30007.4</v>
      </c>
      <c r="J23" s="6">
        <f t="shared" si="1"/>
        <v>-3329.4000000000015</v>
      </c>
      <c r="K23" s="6">
        <f t="shared" si="1"/>
        <v>-2.0000000004074536E-2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42719.6</v>
      </c>
      <c r="E24" s="9">
        <v>31488.194</v>
      </c>
      <c r="F24" s="9">
        <v>31388.2</v>
      </c>
      <c r="G24" s="9">
        <v>42719.6</v>
      </c>
      <c r="H24" s="9">
        <v>31488.2</v>
      </c>
      <c r="I24" s="9">
        <v>31388.2</v>
      </c>
      <c r="J24" s="6">
        <f t="shared" si="1"/>
        <v>0</v>
      </c>
      <c r="K24" s="6">
        <f t="shared" si="1"/>
        <v>6.0000000012223609E-3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817041.09000000008</v>
      </c>
      <c r="E25" s="9">
        <f t="shared" si="4"/>
        <v>704327.00699999987</v>
      </c>
      <c r="F25" s="9">
        <f t="shared" si="4"/>
        <v>674493.1</v>
      </c>
      <c r="G25" s="9">
        <f t="shared" si="4"/>
        <v>830400.20000000007</v>
      </c>
      <c r="H25" s="9">
        <f t="shared" si="4"/>
        <v>704326.99999999988</v>
      </c>
      <c r="I25" s="9">
        <f t="shared" si="4"/>
        <v>674493.1</v>
      </c>
      <c r="J25" s="6">
        <f t="shared" si="1"/>
        <v>13359.109999999986</v>
      </c>
      <c r="K25" s="6">
        <f t="shared" si="1"/>
        <v>-6.9999999832361937E-3</v>
      </c>
      <c r="L25" s="6">
        <f t="shared" si="1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155103.64000000001</v>
      </c>
      <c r="E26" s="9">
        <v>99568.7</v>
      </c>
      <c r="F26" s="9">
        <v>99020.9</v>
      </c>
      <c r="G26" s="9">
        <v>160181.1</v>
      </c>
      <c r="H26" s="9">
        <v>99568.7</v>
      </c>
      <c r="I26" s="9">
        <v>99020.9</v>
      </c>
      <c r="J26" s="6">
        <f t="shared" si="1"/>
        <v>5077.4599999999919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581463.24</v>
      </c>
      <c r="E27" s="9">
        <v>546595.1</v>
      </c>
      <c r="F27" s="9">
        <v>517092.6</v>
      </c>
      <c r="G27" s="9">
        <v>584472.80000000005</v>
      </c>
      <c r="H27" s="9">
        <v>546595.1</v>
      </c>
      <c r="I27" s="9">
        <v>517092.6</v>
      </c>
      <c r="J27" s="6">
        <f t="shared" si="1"/>
        <v>3009.5600000000559</v>
      </c>
      <c r="K27" s="6">
        <f t="shared" si="1"/>
        <v>0</v>
      </c>
      <c r="L27" s="6">
        <f t="shared" si="1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60307.8</v>
      </c>
      <c r="E28" s="9">
        <v>37755.1</v>
      </c>
      <c r="F28" s="9">
        <v>37971.5</v>
      </c>
      <c r="G28" s="9">
        <v>64053.4</v>
      </c>
      <c r="H28" s="9">
        <v>37755.1</v>
      </c>
      <c r="I28" s="9">
        <v>37971.5</v>
      </c>
      <c r="J28" s="6">
        <f t="shared" si="1"/>
        <v>3745.5999999999985</v>
      </c>
      <c r="K28" s="6">
        <f t="shared" si="1"/>
        <v>0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20166.41</v>
      </c>
      <c r="E29" s="9">
        <v>20408.107</v>
      </c>
      <c r="F29" s="9">
        <v>20408.099999999999</v>
      </c>
      <c r="G29" s="9">
        <v>21692.9</v>
      </c>
      <c r="H29" s="9">
        <v>20408.099999999999</v>
      </c>
      <c r="I29" s="9">
        <v>20408.099999999999</v>
      </c>
      <c r="J29" s="6">
        <f t="shared" si="1"/>
        <v>1526.4900000000016</v>
      </c>
      <c r="K29" s="6">
        <f t="shared" si="1"/>
        <v>-7.0000000014260877E-3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552227.74</v>
      </c>
      <c r="E30" s="9">
        <f t="shared" si="5"/>
        <v>541877.80000000005</v>
      </c>
      <c r="F30" s="9">
        <f t="shared" si="5"/>
        <v>536663.9</v>
      </c>
      <c r="G30" s="9">
        <f t="shared" si="5"/>
        <v>551284.90999999992</v>
      </c>
      <c r="H30" s="9">
        <f t="shared" si="5"/>
        <v>542309</v>
      </c>
      <c r="I30" s="9">
        <f t="shared" si="5"/>
        <v>537095.06999999995</v>
      </c>
      <c r="J30" s="6">
        <f t="shared" si="1"/>
        <v>-942.83000000007451</v>
      </c>
      <c r="K30" s="6">
        <f t="shared" si="1"/>
        <v>431.19999999995343</v>
      </c>
      <c r="L30" s="6">
        <f t="shared" si="1"/>
        <v>431.16999999992549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139504.26</v>
      </c>
      <c r="E31" s="9">
        <v>129889.1</v>
      </c>
      <c r="F31" s="9">
        <v>129616.6</v>
      </c>
      <c r="G31" s="9">
        <v>139344.34</v>
      </c>
      <c r="H31" s="9">
        <v>129889.1</v>
      </c>
      <c r="I31" s="9">
        <v>129616.64</v>
      </c>
      <c r="J31" s="6">
        <f t="shared" si="1"/>
        <v>-159.92000000001281</v>
      </c>
      <c r="K31" s="6">
        <f t="shared" si="1"/>
        <v>0</v>
      </c>
      <c r="L31" s="6">
        <f t="shared" si="1"/>
        <v>3.9999999993597157E-2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240652.3</v>
      </c>
      <c r="E32" s="9">
        <v>249448.5</v>
      </c>
      <c r="F32" s="9">
        <v>243446.5</v>
      </c>
      <c r="G32" s="9">
        <v>241023.93</v>
      </c>
      <c r="H32" s="9">
        <v>249879.7</v>
      </c>
      <c r="I32" s="9">
        <v>243877.6</v>
      </c>
      <c r="J32" s="6">
        <f t="shared" si="1"/>
        <v>371.63000000000466</v>
      </c>
      <c r="K32" s="6">
        <f t="shared" si="1"/>
        <v>431.20000000001164</v>
      </c>
      <c r="L32" s="6">
        <f t="shared" si="1"/>
        <v>431.10000000000582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94314.93</v>
      </c>
      <c r="E33" s="9">
        <v>84068.3</v>
      </c>
      <c r="F33" s="9">
        <v>86010.9</v>
      </c>
      <c r="G33" s="9">
        <v>94769.63</v>
      </c>
      <c r="H33" s="9">
        <v>84068.3</v>
      </c>
      <c r="I33" s="9">
        <v>86010.9</v>
      </c>
      <c r="J33" s="6">
        <f t="shared" si="1"/>
        <v>454.70000000001164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19552.41</v>
      </c>
      <c r="E34" s="9">
        <v>18946.900000000001</v>
      </c>
      <c r="F34" s="9">
        <v>18946.900000000001</v>
      </c>
      <c r="G34" s="9">
        <v>19552.41</v>
      </c>
      <c r="H34" s="9">
        <v>18946.900000000001</v>
      </c>
      <c r="I34" s="9">
        <v>18946.900000000001</v>
      </c>
      <c r="J34" s="6">
        <f t="shared" si="1"/>
        <v>0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58203.839999999997</v>
      </c>
      <c r="E35" s="9">
        <v>59525</v>
      </c>
      <c r="F35" s="9">
        <v>58643</v>
      </c>
      <c r="G35" s="9">
        <v>56594.6</v>
      </c>
      <c r="H35" s="9">
        <v>59525</v>
      </c>
      <c r="I35" s="9">
        <v>58643.03</v>
      </c>
      <c r="J35" s="6">
        <f t="shared" si="1"/>
        <v>-1609.239999999998</v>
      </c>
      <c r="K35" s="6">
        <f t="shared" si="1"/>
        <v>0</v>
      </c>
      <c r="L35" s="6">
        <f t="shared" si="1"/>
        <v>2.9999999998835847E-2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142361.79999999999</v>
      </c>
      <c r="E36" s="9">
        <f t="shared" si="6"/>
        <v>117620.99100000001</v>
      </c>
      <c r="F36" s="9">
        <f t="shared" si="6"/>
        <v>181429.19099999999</v>
      </c>
      <c r="G36" s="9">
        <f t="shared" si="6"/>
        <v>143427.90000000002</v>
      </c>
      <c r="H36" s="9">
        <f t="shared" si="6"/>
        <v>117752.1</v>
      </c>
      <c r="I36" s="9">
        <f t="shared" si="6"/>
        <v>181560.3</v>
      </c>
      <c r="J36" s="6">
        <f t="shared" si="1"/>
        <v>1066.1000000000349</v>
      </c>
      <c r="K36" s="6">
        <f t="shared" si="1"/>
        <v>131.10899999999674</v>
      </c>
      <c r="L36" s="6">
        <f t="shared" si="1"/>
        <v>131.10899999999674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98237.49</v>
      </c>
      <c r="E37" s="9">
        <v>73262.600000000006</v>
      </c>
      <c r="F37" s="9">
        <v>137070.79999999999</v>
      </c>
      <c r="G37" s="9">
        <v>99303.6</v>
      </c>
      <c r="H37" s="9">
        <v>73393.7</v>
      </c>
      <c r="I37" s="9">
        <v>137201.9</v>
      </c>
      <c r="J37" s="6">
        <f t="shared" si="1"/>
        <v>1066.1100000000006</v>
      </c>
      <c r="K37" s="6">
        <f t="shared" si="1"/>
        <v>131.09999999999127</v>
      </c>
      <c r="L37" s="6">
        <f t="shared" si="1"/>
        <v>131.10000000000582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44124.31</v>
      </c>
      <c r="E38" s="9">
        <v>44358.391000000003</v>
      </c>
      <c r="F38" s="9">
        <v>44358.391000000003</v>
      </c>
      <c r="G38" s="9">
        <v>44124.3</v>
      </c>
      <c r="H38" s="9">
        <v>44358.400000000001</v>
      </c>
      <c r="I38" s="9">
        <v>44358.400000000001</v>
      </c>
      <c r="J38" s="6">
        <f t="shared" si="1"/>
        <v>-9.9999999947613105E-3</v>
      </c>
      <c r="K38" s="6">
        <f t="shared" si="1"/>
        <v>8.9999999981955625E-3</v>
      </c>
      <c r="L38" s="6">
        <f t="shared" si="1"/>
        <v>8.9999999981955625E-3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82204.614000000001</v>
      </c>
      <c r="E39" s="9">
        <f t="shared" si="7"/>
        <v>68501.679999999993</v>
      </c>
      <c r="F39" s="9">
        <f t="shared" si="7"/>
        <v>71230.100000000006</v>
      </c>
      <c r="G39" s="9">
        <f t="shared" si="7"/>
        <v>79476.3</v>
      </c>
      <c r="H39" s="9">
        <f t="shared" si="7"/>
        <v>68501.7</v>
      </c>
      <c r="I39" s="9">
        <f t="shared" si="7"/>
        <v>71230.100000000006</v>
      </c>
      <c r="J39" s="6">
        <f t="shared" si="1"/>
        <v>-2728.3139999999985</v>
      </c>
      <c r="K39" s="6">
        <f t="shared" si="1"/>
        <v>2.0000000004074536E-2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32413.34</v>
      </c>
      <c r="E41" s="9">
        <v>28317.599999999999</v>
      </c>
      <c r="F41" s="9">
        <v>28317.599999999999</v>
      </c>
      <c r="G41" s="9">
        <v>32413.3</v>
      </c>
      <c r="H41" s="9">
        <v>28317.599999999999</v>
      </c>
      <c r="I41" s="9">
        <v>28317.599999999999</v>
      </c>
      <c r="J41" s="6">
        <f t="shared" si="1"/>
        <v>-4.0000000000873115E-2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19090.274000000001</v>
      </c>
      <c r="E42" s="9">
        <v>19090.2</v>
      </c>
      <c r="F42" s="9">
        <v>19090.2</v>
      </c>
      <c r="G42" s="9">
        <v>19090.3</v>
      </c>
      <c r="H42" s="9">
        <v>19090.2</v>
      </c>
      <c r="I42" s="9">
        <v>19090.2</v>
      </c>
      <c r="J42" s="6">
        <f t="shared" si="1"/>
        <v>2.599999999802094E-2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10039.299999999999</v>
      </c>
      <c r="E43" s="9">
        <v>1854.2</v>
      </c>
      <c r="F43" s="9">
        <v>4582.6000000000004</v>
      </c>
      <c r="G43" s="9">
        <v>7310.9</v>
      </c>
      <c r="H43" s="9">
        <v>1854.2</v>
      </c>
      <c r="I43" s="9">
        <v>4582.6000000000004</v>
      </c>
      <c r="J43" s="6">
        <f t="shared" si="1"/>
        <v>-2728.3999999999996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19391.7</v>
      </c>
      <c r="E44" s="9">
        <v>17969.68</v>
      </c>
      <c r="F44" s="9">
        <v>17969.7</v>
      </c>
      <c r="G44" s="9">
        <v>19391.8</v>
      </c>
      <c r="H44" s="9">
        <v>17969.7</v>
      </c>
      <c r="I44" s="9">
        <v>17969.7</v>
      </c>
      <c r="J44" s="6">
        <f t="shared" si="1"/>
        <v>9.9999999998544808E-2</v>
      </c>
      <c r="K44" s="6">
        <f t="shared" si="1"/>
        <v>2.0000000000436557E-2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65607.62</v>
      </c>
      <c r="E45" s="9">
        <f t="shared" si="8"/>
        <v>64850.917000000001</v>
      </c>
      <c r="F45" s="9">
        <f t="shared" si="8"/>
        <v>64850.899999999994</v>
      </c>
      <c r="G45" s="9">
        <f t="shared" si="8"/>
        <v>65607.599999999991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-2.0000000004074536E-2</v>
      </c>
      <c r="K45" s="6">
        <f t="shared" si="1"/>
        <v>-1.7000000007101335E-2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51460.68</v>
      </c>
      <c r="E46" s="11">
        <v>50528.07</v>
      </c>
      <c r="F46" s="11">
        <v>50528.1</v>
      </c>
      <c r="G46" s="11">
        <v>51460.7</v>
      </c>
      <c r="H46" s="11">
        <v>50528.1</v>
      </c>
      <c r="I46" s="11">
        <v>50528.1</v>
      </c>
      <c r="J46" s="6">
        <f t="shared" si="1"/>
        <v>1.9999999996798579E-2</v>
      </c>
      <c r="K46" s="6">
        <f t="shared" si="1"/>
        <v>2.9999999998835847E-2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14146.94</v>
      </c>
      <c r="E47" s="11">
        <v>14322.847</v>
      </c>
      <c r="F47" s="11">
        <v>14322.8</v>
      </c>
      <c r="G47" s="11">
        <v>14146.9</v>
      </c>
      <c r="H47" s="11">
        <v>14322.8</v>
      </c>
      <c r="I47" s="11">
        <v>14322.8</v>
      </c>
      <c r="J47" s="6">
        <f t="shared" si="1"/>
        <v>-4.0000000000873115E-2</v>
      </c>
      <c r="K47" s="6">
        <f t="shared" si="1"/>
        <v>-4.7000000000480213E-2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24535.68</v>
      </c>
      <c r="E48" s="9">
        <f t="shared" si="9"/>
        <v>23942</v>
      </c>
      <c r="F48" s="9">
        <f t="shared" si="9"/>
        <v>23961.1</v>
      </c>
      <c r="G48" s="9">
        <f t="shared" si="9"/>
        <v>24535.7</v>
      </c>
      <c r="H48" s="9">
        <f t="shared" si="9"/>
        <v>23942</v>
      </c>
      <c r="I48" s="9">
        <f t="shared" si="9"/>
        <v>23961.1</v>
      </c>
      <c r="J48" s="6">
        <f t="shared" si="1"/>
        <v>2.0000000000436557E-2</v>
      </c>
      <c r="K48" s="6">
        <f t="shared" si="1"/>
        <v>0</v>
      </c>
      <c r="L48" s="6">
        <f t="shared" si="1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24535.68</v>
      </c>
      <c r="E49" s="9">
        <v>23942</v>
      </c>
      <c r="F49" s="9">
        <v>23961.1</v>
      </c>
      <c r="G49" s="9">
        <v>24535.7</v>
      </c>
      <c r="H49" s="9">
        <v>23942</v>
      </c>
      <c r="I49" s="9">
        <v>23961.1</v>
      </c>
      <c r="J49" s="6">
        <f t="shared" si="1"/>
        <v>2.0000000000436557E-2</v>
      </c>
      <c r="K49" s="6">
        <f t="shared" si="1"/>
        <v>0</v>
      </c>
      <c r="L49" s="6">
        <f t="shared" si="1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0">D51</f>
        <v>18000</v>
      </c>
      <c r="E50" s="9">
        <f t="shared" si="10"/>
        <v>0</v>
      </c>
      <c r="F50" s="9">
        <f t="shared" si="10"/>
        <v>0</v>
      </c>
      <c r="G50" s="9">
        <f t="shared" si="10"/>
        <v>18000</v>
      </c>
      <c r="H50" s="9">
        <f t="shared" si="10"/>
        <v>9600</v>
      </c>
      <c r="I50" s="9">
        <f t="shared" si="10"/>
        <v>9600</v>
      </c>
      <c r="J50" s="6">
        <f t="shared" ref="J50:L50" si="11">G50-D50</f>
        <v>0</v>
      </c>
      <c r="K50" s="6">
        <f t="shared" si="11"/>
        <v>9600</v>
      </c>
      <c r="L50" s="6">
        <f t="shared" si="11"/>
        <v>9600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0</v>
      </c>
      <c r="F51" s="9">
        <v>0</v>
      </c>
      <c r="G51" s="9">
        <v>18000</v>
      </c>
      <c r="H51" s="9">
        <v>9600</v>
      </c>
      <c r="I51" s="9">
        <v>9600</v>
      </c>
      <c r="J51" s="6">
        <f>G51-D50</f>
        <v>0</v>
      </c>
      <c r="K51" s="6">
        <f>H51-E50</f>
        <v>9600</v>
      </c>
      <c r="L51" s="6">
        <f>I51-F50</f>
        <v>9600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90418.6</v>
      </c>
      <c r="F52" s="9">
        <v>178745.1</v>
      </c>
      <c r="G52" s="9">
        <v>0</v>
      </c>
      <c r="H52" s="9">
        <v>80818.600000000006</v>
      </c>
      <c r="I52" s="9">
        <v>169144.6</v>
      </c>
      <c r="J52" s="6"/>
      <c r="K52" s="6">
        <f>H52-E52</f>
        <v>-9600</v>
      </c>
      <c r="L52" s="6">
        <f>I52-F52</f>
        <v>-9600.5</v>
      </c>
    </row>
    <row r="53" spans="1:12" ht="15.75" x14ac:dyDescent="0.25">
      <c r="A53" s="17" t="s">
        <v>142</v>
      </c>
      <c r="B53" s="17"/>
      <c r="C53" s="12"/>
      <c r="D53" s="9">
        <f>D6+D14+D16+D20+D25+D30+D36+D39+D45+D48+D52+D50+0.1</f>
        <v>2086925.7240000002</v>
      </c>
      <c r="E53" s="9">
        <f>E6+E14+E16+E20+E25+E30+E36+E39+E45+E48+E52</f>
        <v>1998779.4089999998</v>
      </c>
      <c r="F53" s="9">
        <f>F6+F14+F16+F20+F25+F30+F36+F39+F45+F48+F52</f>
        <v>2061433.2910000002</v>
      </c>
      <c r="G53" s="9">
        <f>G6+G14+G16+G20+G25+G30+G36+G39+G45+G48+G52+G50+0.1</f>
        <v>2094981.0100000002</v>
      </c>
      <c r="H53" s="9">
        <f>H6+H14+H16+H20+H25+H30+H36+H39+H45+H48+H52+H50</f>
        <v>1999737.0999999999</v>
      </c>
      <c r="I53" s="9">
        <f>I6+I14+I16+I20+I25+I30+I36+I39+I45+I48+I52+I50</f>
        <v>2062492.9700000002</v>
      </c>
      <c r="J53" s="9">
        <f>J6+J14+J16+J20+J25+J30+J36+J39+J45+J48+J50</f>
        <v>8055.2859999999091</v>
      </c>
      <c r="K53" s="9">
        <f>K6+K14+K16+K20+K25+K30+K36+K39+K45+K48+K50</f>
        <v>10557.69099999997</v>
      </c>
      <c r="L53" s="9">
        <f>L6+L14+L16+L20+L25+L30+L36+L39+L45+L48+L50</f>
        <v>10660.178999999924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topLeftCell="A16" workbookViewId="0">
      <selection activeCell="L18" sqref="L18:L19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158</v>
      </c>
      <c r="E4" s="10" t="s">
        <v>159</v>
      </c>
      <c r="F4" s="10" t="s">
        <v>160</v>
      </c>
      <c r="G4" s="10" t="s">
        <v>162</v>
      </c>
      <c r="H4" s="10" t="s">
        <v>163</v>
      </c>
      <c r="I4" s="10" t="s">
        <v>164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213814.19999999998</v>
      </c>
      <c r="E6" s="8">
        <f t="shared" si="0"/>
        <v>254819.3</v>
      </c>
      <c r="F6" s="8">
        <f t="shared" si="0"/>
        <v>206179.20000000001</v>
      </c>
      <c r="G6" s="8">
        <f t="shared" si="0"/>
        <v>225314.19999999998</v>
      </c>
      <c r="H6" s="8">
        <f t="shared" si="0"/>
        <v>254819.3</v>
      </c>
      <c r="I6" s="8">
        <f t="shared" si="0"/>
        <v>206179.20000000001</v>
      </c>
      <c r="J6" s="6">
        <f t="shared" ref="J6:L49" si="1">G6-D6</f>
        <v>11500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7450.6</v>
      </c>
      <c r="E7" s="9">
        <v>7485.7</v>
      </c>
      <c r="F7" s="9">
        <v>7485.7</v>
      </c>
      <c r="G7" s="9">
        <v>7450.6</v>
      </c>
      <c r="H7" s="9">
        <v>7485.7</v>
      </c>
      <c r="I7" s="9">
        <v>7485.7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4735.2</v>
      </c>
      <c r="E8" s="9">
        <v>4776</v>
      </c>
      <c r="F8" s="9">
        <v>4776</v>
      </c>
      <c r="G8" s="9">
        <v>4735.2</v>
      </c>
      <c r="H8" s="9">
        <v>4776</v>
      </c>
      <c r="I8" s="9">
        <v>4776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159484.4</v>
      </c>
      <c r="E9" s="9">
        <v>155980.9</v>
      </c>
      <c r="F9" s="9">
        <v>155980.9</v>
      </c>
      <c r="G9" s="9">
        <v>170984.4</v>
      </c>
      <c r="H9" s="9">
        <v>155980.9</v>
      </c>
      <c r="I9" s="9">
        <v>155980.9</v>
      </c>
      <c r="J9" s="6">
        <f t="shared" si="1"/>
        <v>11500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26.7</v>
      </c>
      <c r="E10" s="9">
        <v>1.8</v>
      </c>
      <c r="F10" s="9">
        <v>2.9</v>
      </c>
      <c r="G10" s="9">
        <v>26.7</v>
      </c>
      <c r="H10" s="9">
        <v>1.8</v>
      </c>
      <c r="I10" s="9">
        <v>2.9</v>
      </c>
      <c r="J10" s="6"/>
      <c r="K10" s="6"/>
      <c r="L10" s="6"/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27856.5</v>
      </c>
      <c r="E11" s="9">
        <v>28175</v>
      </c>
      <c r="F11" s="9">
        <v>28175</v>
      </c>
      <c r="G11" s="9">
        <v>27856.5</v>
      </c>
      <c r="H11" s="9">
        <v>28175</v>
      </c>
      <c r="I11" s="9">
        <v>28175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9260.7999999999993</v>
      </c>
      <c r="E13" s="9">
        <v>53399.9</v>
      </c>
      <c r="F13" s="9">
        <v>4758.7</v>
      </c>
      <c r="G13" s="9">
        <v>9260.7999999999993</v>
      </c>
      <c r="H13" s="9">
        <v>53399.9</v>
      </c>
      <c r="I13" s="9">
        <v>4758.7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453.5</v>
      </c>
      <c r="E14" s="9">
        <f t="shared" si="2"/>
        <v>458.1</v>
      </c>
      <c r="F14" s="9">
        <f t="shared" si="2"/>
        <v>473.7</v>
      </c>
      <c r="G14" s="9">
        <f t="shared" si="2"/>
        <v>453.5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453.5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34525.699999999997</v>
      </c>
      <c r="E16" s="9">
        <f>E17+E18+E19</f>
        <v>36630.6</v>
      </c>
      <c r="F16" s="9">
        <f>F17+F18+F19</f>
        <v>32733.100000000002</v>
      </c>
      <c r="G16" s="9">
        <f>G17++G18+G19</f>
        <v>34525.699999999997</v>
      </c>
      <c r="H16" s="9">
        <f>H17+H18+H19</f>
        <v>36630.6</v>
      </c>
      <c r="I16" s="9">
        <f>I17+I18+I19</f>
        <v>32733.100000000002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32695.3</v>
      </c>
      <c r="E17" s="9">
        <v>35200.199999999997</v>
      </c>
      <c r="F17" s="9">
        <v>31302.7</v>
      </c>
      <c r="G17" s="9">
        <v>32695.3</v>
      </c>
      <c r="H17" s="9">
        <v>35200.199999999997</v>
      </c>
      <c r="I17" s="9">
        <v>31302.7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1075.4000000000001</v>
      </c>
      <c r="E18" s="9">
        <v>1075.4000000000001</v>
      </c>
      <c r="F18" s="9">
        <v>1075.4000000000001</v>
      </c>
      <c r="G18" s="9">
        <v>1075.4000000000001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36.75" customHeight="1" x14ac:dyDescent="0.25">
      <c r="A19" s="3" t="s">
        <v>35</v>
      </c>
      <c r="B19" s="4" t="s">
        <v>198</v>
      </c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133454.9</v>
      </c>
      <c r="E20" s="9">
        <f t="shared" si="3"/>
        <v>95727.8</v>
      </c>
      <c r="F20" s="9">
        <f t="shared" si="3"/>
        <v>91171.8</v>
      </c>
      <c r="G20" s="9">
        <f t="shared" si="3"/>
        <v>133454.9</v>
      </c>
      <c r="H20" s="9">
        <f t="shared" si="3"/>
        <v>95727.8</v>
      </c>
      <c r="I20" s="9">
        <f t="shared" si="3"/>
        <v>91171.8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27576.2</v>
      </c>
      <c r="G22" s="9">
        <v>23620.400000000001</v>
      </c>
      <c r="H22" s="9">
        <v>25580.9</v>
      </c>
      <c r="I22" s="9">
        <v>27576.2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64914.9</v>
      </c>
      <c r="E23" s="9">
        <v>36458.699999999997</v>
      </c>
      <c r="F23" s="9">
        <v>30007.4</v>
      </c>
      <c r="G23" s="11">
        <v>64914.9</v>
      </c>
      <c r="H23" s="9">
        <v>36458.699999999997</v>
      </c>
      <c r="I23" s="9">
        <v>30007.4</v>
      </c>
      <c r="J23" s="6">
        <f t="shared" si="1"/>
        <v>0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42719.6</v>
      </c>
      <c r="E24" s="9">
        <v>31488.2</v>
      </c>
      <c r="F24" s="9">
        <v>31388.2</v>
      </c>
      <c r="G24" s="9">
        <v>42719.6</v>
      </c>
      <c r="H24" s="9">
        <v>31488.2</v>
      </c>
      <c r="I24" s="9">
        <v>31388.2</v>
      </c>
      <c r="J24" s="6">
        <f t="shared" si="1"/>
        <v>0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830400.20000000007</v>
      </c>
      <c r="E25" s="9">
        <f t="shared" si="4"/>
        <v>704326.99999999988</v>
      </c>
      <c r="F25" s="9">
        <f t="shared" si="4"/>
        <v>674493.1</v>
      </c>
      <c r="G25" s="9">
        <f t="shared" si="4"/>
        <v>830400.20000000007</v>
      </c>
      <c r="H25" s="9">
        <f t="shared" si="4"/>
        <v>704326.99999999988</v>
      </c>
      <c r="I25" s="9">
        <f t="shared" si="4"/>
        <v>674493.1</v>
      </c>
      <c r="J25" s="6">
        <f t="shared" si="1"/>
        <v>0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160181.1</v>
      </c>
      <c r="E26" s="9">
        <v>99568.7</v>
      </c>
      <c r="F26" s="9">
        <v>99020.9</v>
      </c>
      <c r="G26" s="9">
        <v>160181.1</v>
      </c>
      <c r="H26" s="9">
        <v>99568.7</v>
      </c>
      <c r="I26" s="9">
        <v>99020.9</v>
      </c>
      <c r="J26" s="6">
        <f t="shared" si="1"/>
        <v>0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584472.80000000005</v>
      </c>
      <c r="E27" s="9">
        <v>546595.1</v>
      </c>
      <c r="F27" s="9">
        <v>517092.6</v>
      </c>
      <c r="G27" s="9">
        <v>584472.80000000005</v>
      </c>
      <c r="H27" s="9">
        <v>546595.1</v>
      </c>
      <c r="I27" s="9">
        <v>517092.6</v>
      </c>
      <c r="J27" s="6">
        <f t="shared" si="1"/>
        <v>0</v>
      </c>
      <c r="K27" s="6">
        <f t="shared" si="1"/>
        <v>0</v>
      </c>
      <c r="L27" s="6">
        <f t="shared" si="1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64053.4</v>
      </c>
      <c r="E28" s="9">
        <v>37755.1</v>
      </c>
      <c r="F28" s="9">
        <v>37971.5</v>
      </c>
      <c r="G28" s="9">
        <v>64053.4</v>
      </c>
      <c r="H28" s="9">
        <v>37755.1</v>
      </c>
      <c r="I28" s="9">
        <v>37971.5</v>
      </c>
      <c r="J28" s="6">
        <f t="shared" si="1"/>
        <v>0</v>
      </c>
      <c r="K28" s="6">
        <f t="shared" si="1"/>
        <v>0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21692.9</v>
      </c>
      <c r="E29" s="9">
        <v>20408.099999999999</v>
      </c>
      <c r="F29" s="9">
        <v>20408.099999999999</v>
      </c>
      <c r="G29" s="9">
        <v>21692.9</v>
      </c>
      <c r="H29" s="9">
        <v>20408.099999999999</v>
      </c>
      <c r="I29" s="9">
        <v>20408.099999999999</v>
      </c>
      <c r="J29" s="6">
        <f t="shared" si="1"/>
        <v>0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551284.90999999992</v>
      </c>
      <c r="E30" s="9">
        <f t="shared" si="5"/>
        <v>542309</v>
      </c>
      <c r="F30" s="9">
        <f t="shared" si="5"/>
        <v>537095.06999999995</v>
      </c>
      <c r="G30" s="9">
        <f t="shared" si="5"/>
        <v>551654</v>
      </c>
      <c r="H30" s="9">
        <f t="shared" si="5"/>
        <v>542309</v>
      </c>
      <c r="I30" s="9">
        <f t="shared" si="5"/>
        <v>537095.06999999995</v>
      </c>
      <c r="J30" s="6">
        <f t="shared" si="1"/>
        <v>369.09000000008382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139344.34</v>
      </c>
      <c r="E31" s="9">
        <v>129889.1</v>
      </c>
      <c r="F31" s="9">
        <v>129616.64</v>
      </c>
      <c r="G31" s="9">
        <v>139344.34</v>
      </c>
      <c r="H31" s="9">
        <v>129889.1</v>
      </c>
      <c r="I31" s="9">
        <v>129616.64</v>
      </c>
      <c r="J31" s="6">
        <f t="shared" si="1"/>
        <v>0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241023.93</v>
      </c>
      <c r="E32" s="9">
        <v>249879.7</v>
      </c>
      <c r="F32" s="9">
        <v>243877.6</v>
      </c>
      <c r="G32" s="9">
        <v>241023.93</v>
      </c>
      <c r="H32" s="9">
        <v>249879.7</v>
      </c>
      <c r="I32" s="9">
        <v>243877.6</v>
      </c>
      <c r="J32" s="6">
        <f t="shared" si="1"/>
        <v>0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94769.63</v>
      </c>
      <c r="E33" s="9">
        <v>84068.3</v>
      </c>
      <c r="F33" s="9">
        <v>86010.9</v>
      </c>
      <c r="G33" s="9">
        <v>94769.63</v>
      </c>
      <c r="H33" s="9">
        <v>84068.3</v>
      </c>
      <c r="I33" s="9">
        <v>86010.9</v>
      </c>
      <c r="J33" s="6">
        <f t="shared" si="1"/>
        <v>0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19552.41</v>
      </c>
      <c r="E34" s="9">
        <v>18946.900000000001</v>
      </c>
      <c r="F34" s="9">
        <v>18946.900000000001</v>
      </c>
      <c r="G34" s="9">
        <v>19921.5</v>
      </c>
      <c r="H34" s="9">
        <v>18946.900000000001</v>
      </c>
      <c r="I34" s="9">
        <v>18946.900000000001</v>
      </c>
      <c r="J34" s="6">
        <f t="shared" si="1"/>
        <v>369.09000000000015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56594.6</v>
      </c>
      <c r="E35" s="9">
        <v>59525</v>
      </c>
      <c r="F35" s="9">
        <v>58643.03</v>
      </c>
      <c r="G35" s="9">
        <v>56594.6</v>
      </c>
      <c r="H35" s="9">
        <v>59525</v>
      </c>
      <c r="I35" s="9">
        <v>58643.03</v>
      </c>
      <c r="J35" s="6">
        <f t="shared" si="1"/>
        <v>0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143427.90000000002</v>
      </c>
      <c r="E36" s="9">
        <f t="shared" si="6"/>
        <v>117752.1</v>
      </c>
      <c r="F36" s="9">
        <f t="shared" si="6"/>
        <v>181560.3</v>
      </c>
      <c r="G36" s="9">
        <f t="shared" si="6"/>
        <v>143427.90000000002</v>
      </c>
      <c r="H36" s="9">
        <f t="shared" si="6"/>
        <v>117752.1</v>
      </c>
      <c r="I36" s="9">
        <f t="shared" si="6"/>
        <v>181560.3</v>
      </c>
      <c r="J36" s="6">
        <f t="shared" si="1"/>
        <v>0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99303.6</v>
      </c>
      <c r="E37" s="9">
        <v>73393.7</v>
      </c>
      <c r="F37" s="9">
        <v>137201.9</v>
      </c>
      <c r="G37" s="9">
        <v>99303.6</v>
      </c>
      <c r="H37" s="9">
        <v>73393.7</v>
      </c>
      <c r="I37" s="9">
        <v>137201.9</v>
      </c>
      <c r="J37" s="6">
        <f t="shared" si="1"/>
        <v>0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44124.3</v>
      </c>
      <c r="E38" s="9">
        <v>44358.400000000001</v>
      </c>
      <c r="F38" s="9">
        <v>44358.400000000001</v>
      </c>
      <c r="G38" s="9">
        <v>44124.3</v>
      </c>
      <c r="H38" s="9">
        <v>44358.400000000001</v>
      </c>
      <c r="I38" s="9">
        <v>44358.400000000001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79476.3</v>
      </c>
      <c r="E39" s="9">
        <f t="shared" si="7"/>
        <v>68501.7</v>
      </c>
      <c r="F39" s="9">
        <f t="shared" si="7"/>
        <v>71230.100000000006</v>
      </c>
      <c r="G39" s="9">
        <f t="shared" si="7"/>
        <v>79476.3</v>
      </c>
      <c r="H39" s="9">
        <f t="shared" si="7"/>
        <v>68501.7</v>
      </c>
      <c r="I39" s="9">
        <f t="shared" si="7"/>
        <v>71230.100000000006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</v>
      </c>
      <c r="E41" s="9">
        <v>28317.599999999999</v>
      </c>
      <c r="F41" s="9">
        <v>28317.599999999999</v>
      </c>
      <c r="G41" s="9">
        <v>32413.3</v>
      </c>
      <c r="H41" s="9">
        <v>28317.599999999999</v>
      </c>
      <c r="I41" s="9">
        <v>28317.599999999999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19090.3</v>
      </c>
      <c r="E42" s="9">
        <v>19090.2</v>
      </c>
      <c r="F42" s="9">
        <v>19090.2</v>
      </c>
      <c r="G42" s="9">
        <v>19090.3</v>
      </c>
      <c r="H42" s="9">
        <v>19090.2</v>
      </c>
      <c r="I42" s="9">
        <v>19090.2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7310.9</v>
      </c>
      <c r="E43" s="9">
        <v>1854.2</v>
      </c>
      <c r="F43" s="9">
        <v>4582.6000000000004</v>
      </c>
      <c r="G43" s="9">
        <v>7310.9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19391.8</v>
      </c>
      <c r="E44" s="9">
        <v>17969.7</v>
      </c>
      <c r="F44" s="9">
        <v>17969.7</v>
      </c>
      <c r="G44" s="9">
        <v>19391.8</v>
      </c>
      <c r="H44" s="9">
        <v>17969.7</v>
      </c>
      <c r="I44" s="9">
        <v>17969.7</v>
      </c>
      <c r="J44" s="6">
        <f t="shared" si="1"/>
        <v>0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65607.599999999991</v>
      </c>
      <c r="E45" s="9">
        <f t="shared" si="8"/>
        <v>64850.899999999994</v>
      </c>
      <c r="F45" s="9">
        <f t="shared" si="8"/>
        <v>64850.899999999994</v>
      </c>
      <c r="G45" s="9">
        <f t="shared" si="8"/>
        <v>65607.599999999991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51460.7</v>
      </c>
      <c r="E46" s="11">
        <v>50528.1</v>
      </c>
      <c r="F46" s="11">
        <v>50528.1</v>
      </c>
      <c r="G46" s="11">
        <v>51460.7</v>
      </c>
      <c r="H46" s="11">
        <v>50528.1</v>
      </c>
      <c r="I46" s="11">
        <v>50528.1</v>
      </c>
      <c r="J46" s="6">
        <f t="shared" si="1"/>
        <v>0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14146.9</v>
      </c>
      <c r="E47" s="11">
        <v>14322.8</v>
      </c>
      <c r="F47" s="11">
        <v>14322.8</v>
      </c>
      <c r="G47" s="11">
        <v>14146.9</v>
      </c>
      <c r="H47" s="11">
        <v>14322.8</v>
      </c>
      <c r="I47" s="11">
        <v>14322.8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24535.7</v>
      </c>
      <c r="E48" s="9">
        <f t="shared" si="9"/>
        <v>23942</v>
      </c>
      <c r="F48" s="9">
        <f t="shared" si="9"/>
        <v>23961.1</v>
      </c>
      <c r="G48" s="9">
        <f t="shared" si="9"/>
        <v>24471.7</v>
      </c>
      <c r="H48" s="9">
        <f t="shared" si="9"/>
        <v>23942</v>
      </c>
      <c r="I48" s="9">
        <f t="shared" si="9"/>
        <v>23961.1</v>
      </c>
      <c r="J48" s="6">
        <f t="shared" si="1"/>
        <v>-64</v>
      </c>
      <c r="K48" s="6">
        <f t="shared" si="1"/>
        <v>0</v>
      </c>
      <c r="L48" s="6">
        <f t="shared" si="1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24535.7</v>
      </c>
      <c r="E49" s="9">
        <v>23942</v>
      </c>
      <c r="F49" s="9">
        <v>23961.1</v>
      </c>
      <c r="G49" s="9">
        <v>24471.7</v>
      </c>
      <c r="H49" s="9">
        <v>23942</v>
      </c>
      <c r="I49" s="9">
        <v>23961.1</v>
      </c>
      <c r="J49" s="6">
        <f t="shared" si="1"/>
        <v>-64</v>
      </c>
      <c r="K49" s="6">
        <f t="shared" si="1"/>
        <v>0</v>
      </c>
      <c r="L49" s="6">
        <f t="shared" si="1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0">D51</f>
        <v>18000</v>
      </c>
      <c r="E50" s="9">
        <f t="shared" si="10"/>
        <v>9600</v>
      </c>
      <c r="F50" s="9">
        <f t="shared" si="10"/>
        <v>9600</v>
      </c>
      <c r="G50" s="9">
        <f t="shared" si="10"/>
        <v>18000</v>
      </c>
      <c r="H50" s="9">
        <f t="shared" si="10"/>
        <v>9600</v>
      </c>
      <c r="I50" s="9">
        <f t="shared" si="10"/>
        <v>9600</v>
      </c>
      <c r="J50" s="6">
        <f t="shared" ref="J50:L50" si="11">G50-D50</f>
        <v>0</v>
      </c>
      <c r="K50" s="6">
        <f t="shared" si="11"/>
        <v>0</v>
      </c>
      <c r="L50" s="6">
        <f t="shared" si="11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9600</v>
      </c>
      <c r="F51" s="9">
        <v>9600</v>
      </c>
      <c r="G51" s="9">
        <v>18000</v>
      </c>
      <c r="H51" s="9">
        <v>9600</v>
      </c>
      <c r="I51" s="9">
        <v>9600</v>
      </c>
      <c r="J51" s="6">
        <f>G51-D50</f>
        <v>0</v>
      </c>
      <c r="K51" s="6">
        <f>H51-E50</f>
        <v>0</v>
      </c>
      <c r="L51" s="6">
        <f>I51-F50</f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80818.600000000006</v>
      </c>
      <c r="F52" s="9">
        <v>169144.6</v>
      </c>
      <c r="G52" s="9">
        <v>0</v>
      </c>
      <c r="H52" s="9">
        <v>80818.600000000006</v>
      </c>
      <c r="I52" s="9">
        <v>169144.6</v>
      </c>
      <c r="J52" s="6"/>
      <c r="K52" s="6">
        <f>H52-E52</f>
        <v>0</v>
      </c>
      <c r="L52" s="6">
        <f>I52-F52</f>
        <v>0</v>
      </c>
    </row>
    <row r="53" spans="1:12" ht="15.75" x14ac:dyDescent="0.25">
      <c r="A53" s="17" t="s">
        <v>142</v>
      </c>
      <c r="B53" s="17"/>
      <c r="C53" s="12"/>
      <c r="D53" s="9">
        <f>D6+D14+D16+D20+D25+D30+D36+D39+D45+D48+D52+D50+0.1</f>
        <v>2094981.0100000002</v>
      </c>
      <c r="E53" s="9">
        <f>E6+E14+E16+E20+E25+E30+E36+E39+E45+E48+E52+E50</f>
        <v>1999737.0999999999</v>
      </c>
      <c r="F53" s="9">
        <f>F6+F14+F16+F20+F25+F30+F36+F39+F45+F48+F52+F50</f>
        <v>2062492.9700000002</v>
      </c>
      <c r="G53" s="9">
        <f>G6+G14+G16+G20+G25+G30+G36+G39+G45+G48+G52+G50+0.1</f>
        <v>2106786.1</v>
      </c>
      <c r="H53" s="9">
        <f>H6+H14+H16+H20+H25+H30+H36+H39+H45+H48+H52+H50</f>
        <v>1999737.0999999999</v>
      </c>
      <c r="I53" s="9">
        <f>I6+I14+I16+I20+I25+I30+I36+I39+I45+I48+I52+I50</f>
        <v>2062492.9700000002</v>
      </c>
      <c r="J53" s="9">
        <f>J6+J14+J16+J20+J25+J30+J36+J39+J45+J48+J50</f>
        <v>11805.090000000084</v>
      </c>
      <c r="K53" s="9">
        <f>K6+K14+K16+K20+K25+K30+K36+K39+K45+K48+K50</f>
        <v>0</v>
      </c>
      <c r="L53" s="9">
        <f>L6+L14+L16+L20+L25+L30+L36+L39+L45+L48+L50</f>
        <v>0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workbookViewId="0">
      <selection activeCell="A6" sqref="A6:C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162</v>
      </c>
      <c r="E4" s="10" t="s">
        <v>163</v>
      </c>
      <c r="F4" s="10" t="s">
        <v>164</v>
      </c>
      <c r="G4" s="10" t="s">
        <v>165</v>
      </c>
      <c r="H4" s="10" t="s">
        <v>166</v>
      </c>
      <c r="I4" s="10" t="s">
        <v>167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225314.19999999998</v>
      </c>
      <c r="E6" s="8">
        <f t="shared" si="0"/>
        <v>254819.3</v>
      </c>
      <c r="F6" s="8">
        <f t="shared" si="0"/>
        <v>206179.20000000001</v>
      </c>
      <c r="G6" s="8">
        <f t="shared" si="0"/>
        <v>246304.9</v>
      </c>
      <c r="H6" s="8">
        <f t="shared" si="0"/>
        <v>254819.3</v>
      </c>
      <c r="I6" s="8">
        <f t="shared" si="0"/>
        <v>206179.20000000001</v>
      </c>
      <c r="J6" s="6">
        <f t="shared" ref="J6:L47" si="1">G6-D6</f>
        <v>20990.700000000012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7450.6</v>
      </c>
      <c r="E7" s="9">
        <v>7485.7</v>
      </c>
      <c r="F7" s="9">
        <v>7485.7</v>
      </c>
      <c r="G7" s="9">
        <v>7450.6</v>
      </c>
      <c r="H7" s="9">
        <v>7485.7</v>
      </c>
      <c r="I7" s="9">
        <v>7485.7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4735.2</v>
      </c>
      <c r="E8" s="9">
        <v>4776</v>
      </c>
      <c r="F8" s="9">
        <v>4776</v>
      </c>
      <c r="G8" s="9">
        <v>4735.2</v>
      </c>
      <c r="H8" s="9">
        <v>4776</v>
      </c>
      <c r="I8" s="9">
        <v>4776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170984.4</v>
      </c>
      <c r="E9" s="9">
        <v>155980.9</v>
      </c>
      <c r="F9" s="9">
        <v>155980.9</v>
      </c>
      <c r="G9" s="9">
        <v>192075.1</v>
      </c>
      <c r="H9" s="9">
        <v>155980.9</v>
      </c>
      <c r="I9" s="9">
        <v>155980.9</v>
      </c>
      <c r="J9" s="6">
        <f t="shared" si="1"/>
        <v>21090.700000000012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26.7</v>
      </c>
      <c r="E10" s="9">
        <v>1.8</v>
      </c>
      <c r="F10" s="9">
        <v>2.9</v>
      </c>
      <c r="G10" s="9">
        <v>26.7</v>
      </c>
      <c r="H10" s="9">
        <v>1.8</v>
      </c>
      <c r="I10" s="9">
        <v>2.9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27856.5</v>
      </c>
      <c r="E11" s="9">
        <v>28175</v>
      </c>
      <c r="F11" s="9">
        <v>28175</v>
      </c>
      <c r="G11" s="9">
        <v>27856.5</v>
      </c>
      <c r="H11" s="9">
        <v>28175</v>
      </c>
      <c r="I11" s="9">
        <v>28175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9260.7999999999993</v>
      </c>
      <c r="E13" s="9">
        <v>53399.9</v>
      </c>
      <c r="F13" s="9">
        <v>4758.7</v>
      </c>
      <c r="G13" s="9">
        <v>9160.7999999999993</v>
      </c>
      <c r="H13" s="9">
        <v>53399.9</v>
      </c>
      <c r="I13" s="9">
        <v>4758.7</v>
      </c>
      <c r="J13" s="6">
        <f t="shared" si="1"/>
        <v>-100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453.5</v>
      </c>
      <c r="E14" s="9">
        <f t="shared" si="2"/>
        <v>458.1</v>
      </c>
      <c r="F14" s="9">
        <f t="shared" si="2"/>
        <v>473.7</v>
      </c>
      <c r="G14" s="9">
        <f t="shared" si="2"/>
        <v>453.5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453.5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34525.699999999997</v>
      </c>
      <c r="E16" s="9">
        <f>E17+E18+E19</f>
        <v>36630.6</v>
      </c>
      <c r="F16" s="9">
        <f>F17+F18+F19</f>
        <v>32733.100000000002</v>
      </c>
      <c r="G16" s="9">
        <f>G17++G18+G19</f>
        <v>33115.9</v>
      </c>
      <c r="H16" s="9">
        <f>H17+H18+H19</f>
        <v>36630.6</v>
      </c>
      <c r="I16" s="9">
        <f>I17+I18+I19</f>
        <v>32733.100000000002</v>
      </c>
      <c r="J16" s="6">
        <f t="shared" si="1"/>
        <v>-1409.7999999999956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32695.3</v>
      </c>
      <c r="E17" s="9">
        <v>35200.199999999997</v>
      </c>
      <c r="F17" s="9">
        <v>31302.7</v>
      </c>
      <c r="G17" s="9">
        <v>31165.5</v>
      </c>
      <c r="H17" s="9">
        <v>35200.199999999997</v>
      </c>
      <c r="I17" s="9">
        <v>31302.7</v>
      </c>
      <c r="J17" s="6">
        <f t="shared" si="1"/>
        <v>-1529.7999999999993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1075.4000000000001</v>
      </c>
      <c r="E18" s="9">
        <v>1075.4000000000001</v>
      </c>
      <c r="F18" s="9">
        <v>1075.4000000000001</v>
      </c>
      <c r="G18" s="9">
        <v>1195.4000000000001</v>
      </c>
      <c r="H18" s="9">
        <v>1075.4000000000001</v>
      </c>
      <c r="I18" s="9">
        <v>1075.4000000000001</v>
      </c>
      <c r="J18" s="6">
        <f t="shared" si="1"/>
        <v>120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133454.9</v>
      </c>
      <c r="E20" s="9">
        <f t="shared" si="3"/>
        <v>95727.8</v>
      </c>
      <c r="F20" s="9">
        <f t="shared" si="3"/>
        <v>91171.8</v>
      </c>
      <c r="G20" s="9">
        <f t="shared" si="3"/>
        <v>136388.6</v>
      </c>
      <c r="H20" s="9">
        <f t="shared" si="3"/>
        <v>95727.8</v>
      </c>
      <c r="I20" s="9">
        <f t="shared" si="3"/>
        <v>91171.8</v>
      </c>
      <c r="J20" s="6">
        <f t="shared" si="1"/>
        <v>2933.7000000000116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27576.2</v>
      </c>
      <c r="G22" s="9">
        <v>23620.400000000001</v>
      </c>
      <c r="H22" s="9">
        <v>25580.9</v>
      </c>
      <c r="I22" s="9">
        <v>27576.2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64914.9</v>
      </c>
      <c r="E23" s="9">
        <v>36458.699999999997</v>
      </c>
      <c r="F23" s="9">
        <v>30007.4</v>
      </c>
      <c r="G23" s="11">
        <v>64908.9</v>
      </c>
      <c r="H23" s="9">
        <v>36458.699999999997</v>
      </c>
      <c r="I23" s="9">
        <v>30007.4</v>
      </c>
      <c r="J23" s="6">
        <f t="shared" si="1"/>
        <v>-6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42719.6</v>
      </c>
      <c r="E24" s="9">
        <v>31488.2</v>
      </c>
      <c r="F24" s="9">
        <v>31388.2</v>
      </c>
      <c r="G24" s="9">
        <v>45659.3</v>
      </c>
      <c r="H24" s="9">
        <v>31488.2</v>
      </c>
      <c r="I24" s="9">
        <v>31388.2</v>
      </c>
      <c r="J24" s="6">
        <f t="shared" si="1"/>
        <v>2939.7000000000044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830400.20000000007</v>
      </c>
      <c r="E25" s="9">
        <f t="shared" si="4"/>
        <v>704326.99999999988</v>
      </c>
      <c r="F25" s="9">
        <f t="shared" si="4"/>
        <v>674493.1</v>
      </c>
      <c r="G25" s="9">
        <f t="shared" si="4"/>
        <v>825894.99999999988</v>
      </c>
      <c r="H25" s="9">
        <f t="shared" si="4"/>
        <v>703781.39999999991</v>
      </c>
      <c r="I25" s="9">
        <f t="shared" si="4"/>
        <v>674493.1</v>
      </c>
      <c r="J25" s="6">
        <f t="shared" si="1"/>
        <v>-4505.2000000001863</v>
      </c>
      <c r="K25" s="6">
        <f t="shared" si="1"/>
        <v>-545.59999999997672</v>
      </c>
      <c r="L25" s="6">
        <f t="shared" si="1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160181.1</v>
      </c>
      <c r="E26" s="9">
        <v>99568.7</v>
      </c>
      <c r="F26" s="9">
        <v>99020.9</v>
      </c>
      <c r="G26" s="9">
        <v>133845.70000000001</v>
      </c>
      <c r="H26" s="9">
        <v>99023.1</v>
      </c>
      <c r="I26" s="9">
        <v>99020.9</v>
      </c>
      <c r="J26" s="6">
        <f t="shared" si="1"/>
        <v>-26335.399999999994</v>
      </c>
      <c r="K26" s="6">
        <f t="shared" si="1"/>
        <v>-545.59999999999127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584472.80000000005</v>
      </c>
      <c r="E27" s="9">
        <v>546595.1</v>
      </c>
      <c r="F27" s="9">
        <v>517092.6</v>
      </c>
      <c r="G27" s="9">
        <v>601270.19999999995</v>
      </c>
      <c r="H27" s="9">
        <v>546595.1</v>
      </c>
      <c r="I27" s="9">
        <v>517092.6</v>
      </c>
      <c r="J27" s="6">
        <f t="shared" si="1"/>
        <v>16797.399999999907</v>
      </c>
      <c r="K27" s="6">
        <f t="shared" si="1"/>
        <v>0</v>
      </c>
      <c r="L27" s="6">
        <f t="shared" si="1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64053.4</v>
      </c>
      <c r="E28" s="9">
        <v>37755.1</v>
      </c>
      <c r="F28" s="9">
        <v>37971.5</v>
      </c>
      <c r="G28" s="9">
        <v>69015.600000000006</v>
      </c>
      <c r="H28" s="9">
        <v>37755.1</v>
      </c>
      <c r="I28" s="9">
        <v>37971.5</v>
      </c>
      <c r="J28" s="6">
        <f t="shared" si="1"/>
        <v>4962.2000000000044</v>
      </c>
      <c r="K28" s="6">
        <f t="shared" si="1"/>
        <v>0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21692.9</v>
      </c>
      <c r="E29" s="9">
        <v>20408.099999999999</v>
      </c>
      <c r="F29" s="9">
        <v>20408.099999999999</v>
      </c>
      <c r="G29" s="9">
        <v>21763.5</v>
      </c>
      <c r="H29" s="9">
        <v>20408.099999999999</v>
      </c>
      <c r="I29" s="9">
        <v>20408.099999999999</v>
      </c>
      <c r="J29" s="6">
        <f t="shared" si="1"/>
        <v>70.599999999998545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551654</v>
      </c>
      <c r="E30" s="9">
        <f t="shared" si="5"/>
        <v>542309</v>
      </c>
      <c r="F30" s="9">
        <f t="shared" si="5"/>
        <v>537095.06999999995</v>
      </c>
      <c r="G30" s="9">
        <f t="shared" si="5"/>
        <v>554701.69999999995</v>
      </c>
      <c r="H30" s="9">
        <f t="shared" si="5"/>
        <v>542309</v>
      </c>
      <c r="I30" s="9">
        <f t="shared" si="5"/>
        <v>537095.06999999995</v>
      </c>
      <c r="J30" s="6">
        <f t="shared" si="1"/>
        <v>3047.6999999999534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139344.34</v>
      </c>
      <c r="E31" s="9">
        <v>129889.1</v>
      </c>
      <c r="F31" s="9">
        <v>129616.64</v>
      </c>
      <c r="G31" s="9">
        <v>141189.1</v>
      </c>
      <c r="H31" s="9">
        <v>129889.1</v>
      </c>
      <c r="I31" s="9">
        <v>129616.64</v>
      </c>
      <c r="J31" s="6">
        <f t="shared" si="1"/>
        <v>1844.7600000000093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241023.93</v>
      </c>
      <c r="E32" s="9">
        <v>249879.7</v>
      </c>
      <c r="F32" s="9">
        <v>243877.6</v>
      </c>
      <c r="G32" s="9">
        <v>240550</v>
      </c>
      <c r="H32" s="9">
        <v>249879.7</v>
      </c>
      <c r="I32" s="9">
        <v>243877.6</v>
      </c>
      <c r="J32" s="6">
        <f t="shared" si="1"/>
        <v>-473.92999999999302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94769.63</v>
      </c>
      <c r="E33" s="9">
        <v>84068.3</v>
      </c>
      <c r="F33" s="9">
        <v>86010.9</v>
      </c>
      <c r="G33" s="9">
        <v>95102.7</v>
      </c>
      <c r="H33" s="9">
        <v>84068.3</v>
      </c>
      <c r="I33" s="9">
        <v>86010.9</v>
      </c>
      <c r="J33" s="6">
        <f t="shared" si="1"/>
        <v>333.06999999999243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19921.5</v>
      </c>
      <c r="E34" s="9">
        <v>18946.900000000001</v>
      </c>
      <c r="F34" s="9">
        <v>18946.900000000001</v>
      </c>
      <c r="G34" s="9">
        <v>21243.3</v>
      </c>
      <c r="H34" s="9">
        <v>18946.900000000001</v>
      </c>
      <c r="I34" s="9">
        <v>18946.900000000001</v>
      </c>
      <c r="J34" s="6">
        <f t="shared" si="1"/>
        <v>1321.7999999999993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56594.6</v>
      </c>
      <c r="E35" s="9">
        <v>59525</v>
      </c>
      <c r="F35" s="9">
        <v>58643.03</v>
      </c>
      <c r="G35" s="9">
        <v>56616.6</v>
      </c>
      <c r="H35" s="9">
        <v>59525</v>
      </c>
      <c r="I35" s="9">
        <v>58643.03</v>
      </c>
      <c r="J35" s="6">
        <f t="shared" si="1"/>
        <v>22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143427.90000000002</v>
      </c>
      <c r="E36" s="9">
        <f t="shared" si="6"/>
        <v>117752.1</v>
      </c>
      <c r="F36" s="9">
        <f t="shared" si="6"/>
        <v>181560.3</v>
      </c>
      <c r="G36" s="9">
        <f t="shared" si="6"/>
        <v>150010.20000000001</v>
      </c>
      <c r="H36" s="9">
        <f t="shared" si="6"/>
        <v>117752.1</v>
      </c>
      <c r="I36" s="9">
        <f t="shared" si="6"/>
        <v>181560.3</v>
      </c>
      <c r="J36" s="6">
        <f t="shared" si="1"/>
        <v>6582.2999999999884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99303.6</v>
      </c>
      <c r="E37" s="9">
        <v>73393.7</v>
      </c>
      <c r="F37" s="9">
        <v>137201.9</v>
      </c>
      <c r="G37" s="9">
        <v>105662.8</v>
      </c>
      <c r="H37" s="9">
        <v>73393.7</v>
      </c>
      <c r="I37" s="9">
        <v>137201.9</v>
      </c>
      <c r="J37" s="6">
        <f t="shared" si="1"/>
        <v>6359.1999999999971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44124.3</v>
      </c>
      <c r="E38" s="9">
        <v>44358.400000000001</v>
      </c>
      <c r="F38" s="9">
        <v>44358.400000000001</v>
      </c>
      <c r="G38" s="9">
        <v>44347.4</v>
      </c>
      <c r="H38" s="9">
        <v>44358.400000000001</v>
      </c>
      <c r="I38" s="9">
        <v>44358.400000000001</v>
      </c>
      <c r="J38" s="6">
        <f t="shared" si="1"/>
        <v>223.09999999999854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79476.3</v>
      </c>
      <c r="E39" s="9">
        <f t="shared" si="7"/>
        <v>68501.7</v>
      </c>
      <c r="F39" s="9">
        <f t="shared" si="7"/>
        <v>71230.100000000006</v>
      </c>
      <c r="G39" s="9">
        <f t="shared" si="7"/>
        <v>79476.3</v>
      </c>
      <c r="H39" s="9">
        <f t="shared" si="7"/>
        <v>68501.7</v>
      </c>
      <c r="I39" s="9">
        <f t="shared" si="7"/>
        <v>71230.100000000006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</v>
      </c>
      <c r="E41" s="9">
        <v>28317.599999999999</v>
      </c>
      <c r="F41" s="9">
        <v>28317.599999999999</v>
      </c>
      <c r="G41" s="9">
        <v>32413.3</v>
      </c>
      <c r="H41" s="9">
        <v>28317.599999999999</v>
      </c>
      <c r="I41" s="9">
        <v>28317.599999999999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19090.3</v>
      </c>
      <c r="E42" s="9">
        <v>19090.2</v>
      </c>
      <c r="F42" s="9">
        <v>19090.2</v>
      </c>
      <c r="G42" s="9">
        <v>19090.3</v>
      </c>
      <c r="H42" s="9">
        <v>19090.2</v>
      </c>
      <c r="I42" s="9">
        <v>19090.2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7310.9</v>
      </c>
      <c r="E43" s="9">
        <v>1854.2</v>
      </c>
      <c r="F43" s="9">
        <v>4582.6000000000004</v>
      </c>
      <c r="G43" s="9">
        <v>7310.9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19391.8</v>
      </c>
      <c r="E44" s="9">
        <v>17969.7</v>
      </c>
      <c r="F44" s="9">
        <v>17969.7</v>
      </c>
      <c r="G44" s="9">
        <v>19391.8</v>
      </c>
      <c r="H44" s="9">
        <v>17969.7</v>
      </c>
      <c r="I44" s="9">
        <v>17969.7</v>
      </c>
      <c r="J44" s="6">
        <f t="shared" si="1"/>
        <v>0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65607.599999999991</v>
      </c>
      <c r="E45" s="9">
        <f t="shared" si="8"/>
        <v>64850.899999999994</v>
      </c>
      <c r="F45" s="9">
        <f t="shared" si="8"/>
        <v>64850.899999999994</v>
      </c>
      <c r="G45" s="9">
        <f t="shared" si="8"/>
        <v>65632.599999999991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25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51460.7</v>
      </c>
      <c r="E46" s="11">
        <v>50528.1</v>
      </c>
      <c r="F46" s="11">
        <v>50528.1</v>
      </c>
      <c r="G46" s="11">
        <v>51485.7</v>
      </c>
      <c r="H46" s="11">
        <v>50528.1</v>
      </c>
      <c r="I46" s="11">
        <v>50528.1</v>
      </c>
      <c r="J46" s="6">
        <f t="shared" si="1"/>
        <v>25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14146.9</v>
      </c>
      <c r="E47" s="11">
        <v>14322.8</v>
      </c>
      <c r="F47" s="11">
        <v>14322.8</v>
      </c>
      <c r="G47" s="11">
        <v>14146.9</v>
      </c>
      <c r="H47" s="11">
        <v>14322.8</v>
      </c>
      <c r="I47" s="11">
        <v>14322.8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24471.7</v>
      </c>
      <c r="E48" s="9">
        <f t="shared" si="9"/>
        <v>23942</v>
      </c>
      <c r="F48" s="9">
        <f t="shared" si="9"/>
        <v>23961.1</v>
      </c>
      <c r="G48" s="9">
        <f t="shared" si="9"/>
        <v>24471.7</v>
      </c>
      <c r="H48" s="9">
        <f t="shared" si="9"/>
        <v>23942</v>
      </c>
      <c r="I48" s="9">
        <f t="shared" si="9"/>
        <v>23961.1</v>
      </c>
      <c r="J48" s="6">
        <f t="shared" ref="J48:L53" si="10">G48-D48</f>
        <v>0</v>
      </c>
      <c r="K48" s="6">
        <f t="shared" si="10"/>
        <v>0</v>
      </c>
      <c r="L48" s="6">
        <f t="shared" si="10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24471.7</v>
      </c>
      <c r="E49" s="9">
        <v>23942</v>
      </c>
      <c r="F49" s="9">
        <v>23961.1</v>
      </c>
      <c r="G49" s="9">
        <v>24471.7</v>
      </c>
      <c r="H49" s="9">
        <v>23942</v>
      </c>
      <c r="I49" s="9">
        <v>23961.1</v>
      </c>
      <c r="J49" s="6">
        <f t="shared" si="10"/>
        <v>0</v>
      </c>
      <c r="K49" s="6">
        <f t="shared" si="10"/>
        <v>0</v>
      </c>
      <c r="L49" s="6">
        <f t="shared" si="10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1">D51</f>
        <v>18000</v>
      </c>
      <c r="E50" s="9">
        <f t="shared" si="11"/>
        <v>9600</v>
      </c>
      <c r="F50" s="9">
        <f t="shared" si="11"/>
        <v>9600</v>
      </c>
      <c r="G50" s="9">
        <f t="shared" si="11"/>
        <v>18000</v>
      </c>
      <c r="H50" s="9">
        <f t="shared" si="11"/>
        <v>9600</v>
      </c>
      <c r="I50" s="9">
        <f t="shared" si="11"/>
        <v>9600</v>
      </c>
      <c r="J50" s="6">
        <f t="shared" si="10"/>
        <v>0</v>
      </c>
      <c r="K50" s="6">
        <f t="shared" si="10"/>
        <v>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9600</v>
      </c>
      <c r="F51" s="9">
        <v>9600</v>
      </c>
      <c r="G51" s="9">
        <v>18000</v>
      </c>
      <c r="H51" s="9">
        <v>9600</v>
      </c>
      <c r="I51" s="9">
        <v>9600</v>
      </c>
      <c r="J51" s="6">
        <f t="shared" si="10"/>
        <v>0</v>
      </c>
      <c r="K51" s="6">
        <f t="shared" si="10"/>
        <v>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80818.600000000006</v>
      </c>
      <c r="F52" s="9">
        <v>169144.6</v>
      </c>
      <c r="G52" s="9">
        <v>0</v>
      </c>
      <c r="H52" s="9">
        <v>81364.2</v>
      </c>
      <c r="I52" s="9">
        <v>169144.6</v>
      </c>
      <c r="J52" s="6">
        <f t="shared" si="10"/>
        <v>0</v>
      </c>
      <c r="K52" s="6">
        <f t="shared" si="10"/>
        <v>545.59999999999127</v>
      </c>
      <c r="L52" s="6">
        <f t="shared" si="10"/>
        <v>0</v>
      </c>
    </row>
    <row r="53" spans="1:12" ht="15.75" x14ac:dyDescent="0.25">
      <c r="A53" s="17" t="s">
        <v>142</v>
      </c>
      <c r="B53" s="17"/>
      <c r="C53" s="12"/>
      <c r="D53" s="9">
        <f>D6+D14+D16+D20+D25+D30+D36+D39+D45+D48+D52+D50+0.1</f>
        <v>2106786.1</v>
      </c>
      <c r="E53" s="9">
        <f>E6+E14+E16+E20+E25+E30+E36+E39+E45+E48+E52+E50</f>
        <v>1999737.0999999999</v>
      </c>
      <c r="F53" s="9">
        <f>F6+F14+F16+F20+F25+F30+F36+F39+F45+F48+F52+F50</f>
        <v>2062492.9700000002</v>
      </c>
      <c r="G53" s="9">
        <f>G6+G14+G16+G20+G25+G30+G36+G39+G45+G48+G52+G50</f>
        <v>2134450.4</v>
      </c>
      <c r="H53" s="9">
        <f>H6+H14+H16+H20+H25+H30+H36+H39+H45+H48+H52+H50</f>
        <v>1999737.0999999999</v>
      </c>
      <c r="I53" s="9">
        <f>I6+I14+I16+I20+I25+I30+I36+I39+I45+I48+I52+I50</f>
        <v>2062492.9700000002</v>
      </c>
      <c r="J53" s="6">
        <f t="shared" si="10"/>
        <v>27664.299999999814</v>
      </c>
      <c r="K53" s="6">
        <f t="shared" si="10"/>
        <v>0</v>
      </c>
      <c r="L53" s="6">
        <f t="shared" si="10"/>
        <v>0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workbookViewId="0">
      <selection activeCell="G4" sqref="G4:I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165</v>
      </c>
      <c r="E4" s="10" t="s">
        <v>166</v>
      </c>
      <c r="F4" s="10" t="s">
        <v>167</v>
      </c>
      <c r="G4" s="10" t="s">
        <v>169</v>
      </c>
      <c r="H4" s="10" t="s">
        <v>168</v>
      </c>
      <c r="I4" s="10" t="s">
        <v>170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246304.9</v>
      </c>
      <c r="E6" s="8">
        <f t="shared" si="0"/>
        <v>254819.3</v>
      </c>
      <c r="F6" s="8">
        <f t="shared" si="0"/>
        <v>206179.20000000001</v>
      </c>
      <c r="G6" s="8">
        <f t="shared" si="0"/>
        <v>247900.99999999997</v>
      </c>
      <c r="H6" s="8">
        <f t="shared" si="0"/>
        <v>254819.3</v>
      </c>
      <c r="I6" s="8">
        <f t="shared" si="0"/>
        <v>206179.20000000001</v>
      </c>
      <c r="J6" s="6">
        <f t="shared" ref="J6:L47" si="1">G6-D6</f>
        <v>1596.0999999999767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7450.6</v>
      </c>
      <c r="E7" s="9">
        <v>7485.7</v>
      </c>
      <c r="F7" s="9">
        <v>7485.7</v>
      </c>
      <c r="G7" s="9">
        <v>7450.6</v>
      </c>
      <c r="H7" s="9">
        <v>7485.7</v>
      </c>
      <c r="I7" s="9">
        <v>7485.7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4735.2</v>
      </c>
      <c r="E8" s="9">
        <v>4776</v>
      </c>
      <c r="F8" s="9">
        <v>4776</v>
      </c>
      <c r="G8" s="9">
        <v>4735.3</v>
      </c>
      <c r="H8" s="9">
        <v>4776</v>
      </c>
      <c r="I8" s="9">
        <v>4776</v>
      </c>
      <c r="J8" s="6">
        <f t="shared" si="1"/>
        <v>0.1000000000003638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192075.1</v>
      </c>
      <c r="E9" s="9">
        <v>155980.9</v>
      </c>
      <c r="F9" s="9">
        <v>155980.9</v>
      </c>
      <c r="G9" s="9">
        <v>193612.4</v>
      </c>
      <c r="H9" s="9">
        <v>155980.9</v>
      </c>
      <c r="I9" s="9">
        <v>155980.9</v>
      </c>
      <c r="J9" s="6">
        <f t="shared" si="1"/>
        <v>1537.2999999999884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26.7</v>
      </c>
      <c r="E10" s="9">
        <v>1.8</v>
      </c>
      <c r="F10" s="9">
        <v>2.9</v>
      </c>
      <c r="G10" s="9">
        <v>85.4</v>
      </c>
      <c r="H10" s="9">
        <v>1.8</v>
      </c>
      <c r="I10" s="9">
        <v>2.9</v>
      </c>
      <c r="J10" s="6">
        <f t="shared" si="1"/>
        <v>58.7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27856.5</v>
      </c>
      <c r="E11" s="9">
        <v>28175</v>
      </c>
      <c r="F11" s="9">
        <v>28175</v>
      </c>
      <c r="G11" s="9">
        <v>27856.5</v>
      </c>
      <c r="H11" s="9">
        <v>28175</v>
      </c>
      <c r="I11" s="9">
        <v>28175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9160.7999999999993</v>
      </c>
      <c r="E13" s="9">
        <v>53399.9</v>
      </c>
      <c r="F13" s="9">
        <v>4758.7</v>
      </c>
      <c r="G13" s="9">
        <v>9160.7999999999993</v>
      </c>
      <c r="H13" s="9">
        <v>53399.9</v>
      </c>
      <c r="I13" s="9">
        <v>4758.7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453.5</v>
      </c>
      <c r="E14" s="9">
        <f t="shared" si="2"/>
        <v>458.1</v>
      </c>
      <c r="F14" s="9">
        <f t="shared" si="2"/>
        <v>473.7</v>
      </c>
      <c r="G14" s="9">
        <f t="shared" si="2"/>
        <v>453.5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453.5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33115.9</v>
      </c>
      <c r="E16" s="9">
        <f>E17+E18+E19</f>
        <v>36630.6</v>
      </c>
      <c r="F16" s="9">
        <f>F17+F18+F19</f>
        <v>32733.100000000002</v>
      </c>
      <c r="G16" s="9">
        <f>G17++G18+G19</f>
        <v>33115.9</v>
      </c>
      <c r="H16" s="9">
        <f>H17+H18+H19</f>
        <v>36630.6</v>
      </c>
      <c r="I16" s="9">
        <f>I17+I18+I19</f>
        <v>32733.100000000002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31165.5</v>
      </c>
      <c r="E17" s="9">
        <v>35200.199999999997</v>
      </c>
      <c r="F17" s="9">
        <v>31302.7</v>
      </c>
      <c r="G17" s="9">
        <v>31165.5</v>
      </c>
      <c r="H17" s="9">
        <v>35200.199999999997</v>
      </c>
      <c r="I17" s="9">
        <v>31302.7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1195.4000000000001</v>
      </c>
      <c r="E18" s="9">
        <v>1075.4000000000001</v>
      </c>
      <c r="F18" s="9">
        <v>1075.4000000000001</v>
      </c>
      <c r="G18" s="9">
        <v>1195.4000000000001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136388.6</v>
      </c>
      <c r="E20" s="9">
        <f t="shared" si="3"/>
        <v>95727.8</v>
      </c>
      <c r="F20" s="9">
        <f t="shared" si="3"/>
        <v>91171.8</v>
      </c>
      <c r="G20" s="9">
        <f t="shared" si="3"/>
        <v>136256.5</v>
      </c>
      <c r="H20" s="9">
        <f t="shared" si="3"/>
        <v>95727.8</v>
      </c>
      <c r="I20" s="9">
        <f t="shared" si="3"/>
        <v>91171.8</v>
      </c>
      <c r="J20" s="6">
        <f t="shared" si="1"/>
        <v>-132.10000000000582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27576.2</v>
      </c>
      <c r="G22" s="9">
        <v>23620.400000000001</v>
      </c>
      <c r="H22" s="9">
        <v>25580.9</v>
      </c>
      <c r="I22" s="9">
        <v>27576.2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64908.9</v>
      </c>
      <c r="E23" s="9">
        <v>36458.699999999997</v>
      </c>
      <c r="F23" s="9">
        <v>30007.4</v>
      </c>
      <c r="G23" s="11">
        <v>65090.6</v>
      </c>
      <c r="H23" s="9">
        <v>36458.699999999997</v>
      </c>
      <c r="I23" s="9">
        <v>30007.4</v>
      </c>
      <c r="J23" s="6">
        <f t="shared" si="1"/>
        <v>181.69999999999709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45659.3</v>
      </c>
      <c r="E24" s="9">
        <v>31488.2</v>
      </c>
      <c r="F24" s="9">
        <v>31388.2</v>
      </c>
      <c r="G24" s="9">
        <v>45345.5</v>
      </c>
      <c r="H24" s="9">
        <v>31488.2</v>
      </c>
      <c r="I24" s="9">
        <v>31388.2</v>
      </c>
      <c r="J24" s="6">
        <f t="shared" si="1"/>
        <v>-313.80000000000291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825894.99999999988</v>
      </c>
      <c r="E25" s="9">
        <f t="shared" si="4"/>
        <v>703781.39999999991</v>
      </c>
      <c r="F25" s="9">
        <f t="shared" si="4"/>
        <v>674493.1</v>
      </c>
      <c r="G25" s="9">
        <f t="shared" si="4"/>
        <v>892872</v>
      </c>
      <c r="H25" s="9">
        <f t="shared" si="4"/>
        <v>657964.69999999995</v>
      </c>
      <c r="I25" s="9">
        <f t="shared" si="4"/>
        <v>674493.1</v>
      </c>
      <c r="J25" s="6">
        <f t="shared" si="1"/>
        <v>66977.000000000116</v>
      </c>
      <c r="K25" s="6">
        <f t="shared" si="1"/>
        <v>-45816.699999999953</v>
      </c>
      <c r="L25" s="6">
        <f t="shared" si="1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133845.70000000001</v>
      </c>
      <c r="E26" s="9">
        <v>99023.1</v>
      </c>
      <c r="F26" s="9">
        <v>99020.9</v>
      </c>
      <c r="G26" s="9">
        <v>140221.79999999999</v>
      </c>
      <c r="H26" s="9">
        <v>99023.1</v>
      </c>
      <c r="I26" s="9">
        <v>99020.9</v>
      </c>
      <c r="J26" s="6">
        <f t="shared" si="1"/>
        <v>6376.0999999999767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601270.19999999995</v>
      </c>
      <c r="E27" s="9">
        <v>546595.1</v>
      </c>
      <c r="F27" s="9">
        <v>517092.6</v>
      </c>
      <c r="G27" s="9">
        <v>648038</v>
      </c>
      <c r="H27" s="9">
        <v>500778.5</v>
      </c>
      <c r="I27" s="9">
        <v>517092.6</v>
      </c>
      <c r="J27" s="6">
        <f t="shared" si="1"/>
        <v>46767.800000000047</v>
      </c>
      <c r="K27" s="6">
        <f t="shared" si="1"/>
        <v>-45816.599999999977</v>
      </c>
      <c r="L27" s="6">
        <f t="shared" si="1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69015.600000000006</v>
      </c>
      <c r="E28" s="9">
        <v>37755.1</v>
      </c>
      <c r="F28" s="9">
        <v>37971.5</v>
      </c>
      <c r="G28" s="9">
        <v>82848.7</v>
      </c>
      <c r="H28" s="9">
        <v>37755</v>
      </c>
      <c r="I28" s="9">
        <v>37971.5</v>
      </c>
      <c r="J28" s="6">
        <f t="shared" si="1"/>
        <v>13833.099999999991</v>
      </c>
      <c r="K28" s="6">
        <f t="shared" si="1"/>
        <v>-9.9999999998544808E-2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21763.5</v>
      </c>
      <c r="E29" s="9">
        <v>20408.099999999999</v>
      </c>
      <c r="F29" s="9">
        <v>20408.099999999999</v>
      </c>
      <c r="G29" s="9">
        <v>21763.5</v>
      </c>
      <c r="H29" s="9">
        <v>20408.099999999999</v>
      </c>
      <c r="I29" s="9">
        <v>20408.099999999999</v>
      </c>
      <c r="J29" s="6">
        <f t="shared" si="1"/>
        <v>0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554701.69999999995</v>
      </c>
      <c r="E30" s="9">
        <f t="shared" si="5"/>
        <v>542309</v>
      </c>
      <c r="F30" s="9">
        <f t="shared" si="5"/>
        <v>537095.06999999995</v>
      </c>
      <c r="G30" s="9">
        <f t="shared" si="5"/>
        <v>555933.19999999995</v>
      </c>
      <c r="H30" s="9">
        <f t="shared" si="5"/>
        <v>542309</v>
      </c>
      <c r="I30" s="9">
        <f t="shared" si="5"/>
        <v>537095.06999999995</v>
      </c>
      <c r="J30" s="6">
        <f t="shared" si="1"/>
        <v>1231.5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141189.1</v>
      </c>
      <c r="E31" s="9">
        <v>129889.1</v>
      </c>
      <c r="F31" s="9">
        <v>129616.64</v>
      </c>
      <c r="G31" s="9">
        <v>141189.1</v>
      </c>
      <c r="H31" s="9">
        <v>129889.1</v>
      </c>
      <c r="I31" s="9">
        <v>129616.64</v>
      </c>
      <c r="J31" s="6">
        <f t="shared" si="1"/>
        <v>0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240550</v>
      </c>
      <c r="E32" s="9">
        <v>249879.7</v>
      </c>
      <c r="F32" s="9">
        <v>243877.6</v>
      </c>
      <c r="G32" s="9">
        <v>240550</v>
      </c>
      <c r="H32" s="9">
        <v>249879.7</v>
      </c>
      <c r="I32" s="9">
        <v>243877.6</v>
      </c>
      <c r="J32" s="6">
        <f t="shared" si="1"/>
        <v>0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95102.7</v>
      </c>
      <c r="E33" s="9">
        <v>84068.3</v>
      </c>
      <c r="F33" s="9">
        <v>86010.9</v>
      </c>
      <c r="G33" s="9">
        <v>96433</v>
      </c>
      <c r="H33" s="9">
        <v>84068.3</v>
      </c>
      <c r="I33" s="9">
        <v>86010.9</v>
      </c>
      <c r="J33" s="6">
        <f t="shared" si="1"/>
        <v>1330.3000000000029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21243.3</v>
      </c>
      <c r="E34" s="9">
        <v>18946.900000000001</v>
      </c>
      <c r="F34" s="9">
        <v>18946.900000000001</v>
      </c>
      <c r="G34" s="9">
        <v>21144.5</v>
      </c>
      <c r="H34" s="9">
        <v>18946.900000000001</v>
      </c>
      <c r="I34" s="9">
        <v>18946.900000000001</v>
      </c>
      <c r="J34" s="6">
        <f t="shared" si="1"/>
        <v>-98.799999999999272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56616.6</v>
      </c>
      <c r="E35" s="9">
        <v>59525</v>
      </c>
      <c r="F35" s="9">
        <v>58643.03</v>
      </c>
      <c r="G35" s="9">
        <v>56616.6</v>
      </c>
      <c r="H35" s="9">
        <v>59525</v>
      </c>
      <c r="I35" s="9">
        <v>58643.03</v>
      </c>
      <c r="J35" s="6">
        <f t="shared" si="1"/>
        <v>0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150010.20000000001</v>
      </c>
      <c r="E36" s="9">
        <f t="shared" si="6"/>
        <v>117752.1</v>
      </c>
      <c r="F36" s="9">
        <f t="shared" si="6"/>
        <v>181560.3</v>
      </c>
      <c r="G36" s="9">
        <f t="shared" si="6"/>
        <v>147597.6</v>
      </c>
      <c r="H36" s="9">
        <f t="shared" si="6"/>
        <v>117752.1</v>
      </c>
      <c r="I36" s="9">
        <f t="shared" si="6"/>
        <v>181560.3</v>
      </c>
      <c r="J36" s="6">
        <f t="shared" si="1"/>
        <v>-2412.6000000000058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105662.8</v>
      </c>
      <c r="E37" s="9">
        <v>73393.7</v>
      </c>
      <c r="F37" s="9">
        <v>137201.9</v>
      </c>
      <c r="G37" s="9">
        <v>97654.8</v>
      </c>
      <c r="H37" s="9">
        <v>73393.7</v>
      </c>
      <c r="I37" s="9">
        <v>137201.9</v>
      </c>
      <c r="J37" s="6">
        <f t="shared" si="1"/>
        <v>-8008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44347.4</v>
      </c>
      <c r="E38" s="9">
        <v>44358.400000000001</v>
      </c>
      <c r="F38" s="9">
        <v>44358.400000000001</v>
      </c>
      <c r="G38" s="9">
        <v>49942.8</v>
      </c>
      <c r="H38" s="9">
        <v>44358.400000000001</v>
      </c>
      <c r="I38" s="9">
        <v>44358.400000000001</v>
      </c>
      <c r="J38" s="6">
        <f t="shared" si="1"/>
        <v>5595.4000000000015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79476.3</v>
      </c>
      <c r="E39" s="9">
        <f t="shared" si="7"/>
        <v>68501.7</v>
      </c>
      <c r="F39" s="9">
        <f t="shared" si="7"/>
        <v>71230.100000000006</v>
      </c>
      <c r="G39" s="9">
        <f t="shared" si="7"/>
        <v>84045.400000000009</v>
      </c>
      <c r="H39" s="9">
        <f t="shared" si="7"/>
        <v>68501.7</v>
      </c>
      <c r="I39" s="9">
        <f t="shared" si="7"/>
        <v>71230.100000000006</v>
      </c>
      <c r="J39" s="6">
        <f t="shared" si="1"/>
        <v>4569.1000000000058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</v>
      </c>
      <c r="E41" s="9">
        <v>28317.599999999999</v>
      </c>
      <c r="F41" s="9">
        <v>28317.599999999999</v>
      </c>
      <c r="G41" s="9">
        <v>32413.3</v>
      </c>
      <c r="H41" s="9">
        <v>28317.599999999999</v>
      </c>
      <c r="I41" s="9">
        <v>28317.599999999999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19090.3</v>
      </c>
      <c r="E42" s="9">
        <v>19090.2</v>
      </c>
      <c r="F42" s="9">
        <v>19090.2</v>
      </c>
      <c r="G42" s="9">
        <v>23659.4</v>
      </c>
      <c r="H42" s="9">
        <v>19090.2</v>
      </c>
      <c r="I42" s="9">
        <v>19090.2</v>
      </c>
      <c r="J42" s="6">
        <f t="shared" si="1"/>
        <v>4569.1000000000022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7310.9</v>
      </c>
      <c r="E43" s="9">
        <v>1854.2</v>
      </c>
      <c r="F43" s="9">
        <v>4582.6000000000004</v>
      </c>
      <c r="G43" s="9">
        <v>7310.9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19391.8</v>
      </c>
      <c r="E44" s="9">
        <v>17969.7</v>
      </c>
      <c r="F44" s="9">
        <v>17969.7</v>
      </c>
      <c r="G44" s="9">
        <v>19391.8</v>
      </c>
      <c r="H44" s="9">
        <v>17969.7</v>
      </c>
      <c r="I44" s="9">
        <v>17969.7</v>
      </c>
      <c r="J44" s="6">
        <f t="shared" si="1"/>
        <v>0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65632.599999999991</v>
      </c>
      <c r="E45" s="9">
        <f t="shared" si="8"/>
        <v>64850.899999999994</v>
      </c>
      <c r="F45" s="9">
        <f t="shared" si="8"/>
        <v>64850.899999999994</v>
      </c>
      <c r="G45" s="9">
        <f t="shared" si="8"/>
        <v>66906.3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1273.7000000000116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51485.7</v>
      </c>
      <c r="E46" s="11">
        <v>50528.1</v>
      </c>
      <c r="F46" s="11">
        <v>50528.1</v>
      </c>
      <c r="G46" s="11">
        <v>52302.8</v>
      </c>
      <c r="H46" s="11">
        <v>50528.1</v>
      </c>
      <c r="I46" s="11">
        <v>50528.1</v>
      </c>
      <c r="J46" s="6">
        <f t="shared" si="1"/>
        <v>817.10000000000582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14146.9</v>
      </c>
      <c r="E47" s="11">
        <v>14322.8</v>
      </c>
      <c r="F47" s="11">
        <v>14322.8</v>
      </c>
      <c r="G47" s="11">
        <v>14603.5</v>
      </c>
      <c r="H47" s="11">
        <v>14322.8</v>
      </c>
      <c r="I47" s="11">
        <v>14322.8</v>
      </c>
      <c r="J47" s="6">
        <f t="shared" si="1"/>
        <v>456.60000000000036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24471.7</v>
      </c>
      <c r="E48" s="9">
        <f t="shared" si="9"/>
        <v>23942</v>
      </c>
      <c r="F48" s="9">
        <f t="shared" si="9"/>
        <v>23961.1</v>
      </c>
      <c r="G48" s="9">
        <f t="shared" si="9"/>
        <v>24471.7</v>
      </c>
      <c r="H48" s="9">
        <f t="shared" si="9"/>
        <v>23942</v>
      </c>
      <c r="I48" s="9">
        <f t="shared" si="9"/>
        <v>23961.1</v>
      </c>
      <c r="J48" s="6">
        <f t="shared" ref="J48:L53" si="10">G48-D48</f>
        <v>0</v>
      </c>
      <c r="K48" s="6">
        <f t="shared" si="10"/>
        <v>0</v>
      </c>
      <c r="L48" s="6">
        <f t="shared" si="10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24471.7</v>
      </c>
      <c r="E49" s="9">
        <v>23942</v>
      </c>
      <c r="F49" s="9">
        <v>23961.1</v>
      </c>
      <c r="G49" s="9">
        <v>24471.7</v>
      </c>
      <c r="H49" s="9">
        <v>23942</v>
      </c>
      <c r="I49" s="9">
        <v>23961.1</v>
      </c>
      <c r="J49" s="6">
        <f t="shared" si="10"/>
        <v>0</v>
      </c>
      <c r="K49" s="6">
        <f t="shared" si="10"/>
        <v>0</v>
      </c>
      <c r="L49" s="6">
        <f t="shared" si="10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1">D51</f>
        <v>18000</v>
      </c>
      <c r="E50" s="9">
        <f t="shared" si="11"/>
        <v>9600</v>
      </c>
      <c r="F50" s="9">
        <f t="shared" si="11"/>
        <v>9600</v>
      </c>
      <c r="G50" s="9">
        <f t="shared" si="11"/>
        <v>18000</v>
      </c>
      <c r="H50" s="9">
        <f t="shared" si="11"/>
        <v>9600</v>
      </c>
      <c r="I50" s="9">
        <f t="shared" si="11"/>
        <v>9600</v>
      </c>
      <c r="J50" s="6">
        <f t="shared" si="10"/>
        <v>0</v>
      </c>
      <c r="K50" s="6">
        <f t="shared" si="10"/>
        <v>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9600</v>
      </c>
      <c r="F51" s="9">
        <v>9600</v>
      </c>
      <c r="G51" s="9">
        <v>18000</v>
      </c>
      <c r="H51" s="9">
        <v>9600</v>
      </c>
      <c r="I51" s="9">
        <v>9600</v>
      </c>
      <c r="J51" s="6">
        <f t="shared" si="10"/>
        <v>0</v>
      </c>
      <c r="K51" s="6">
        <f t="shared" si="10"/>
        <v>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81364.2</v>
      </c>
      <c r="F52" s="9">
        <v>169144.6</v>
      </c>
      <c r="G52" s="9">
        <v>0</v>
      </c>
      <c r="H52" s="9">
        <v>127180.9</v>
      </c>
      <c r="I52" s="9">
        <v>169144.6</v>
      </c>
      <c r="J52" s="6">
        <f t="shared" si="10"/>
        <v>0</v>
      </c>
      <c r="K52" s="6">
        <f t="shared" si="10"/>
        <v>45816.7</v>
      </c>
      <c r="L52" s="6">
        <f t="shared" si="10"/>
        <v>0</v>
      </c>
    </row>
    <row r="53" spans="1:12" ht="15.75" x14ac:dyDescent="0.25">
      <c r="A53" s="17" t="s">
        <v>142</v>
      </c>
      <c r="B53" s="17"/>
      <c r="C53" s="12"/>
      <c r="D53" s="9">
        <f t="shared" ref="D53:I53" si="12">D6+D14+D16+D20+D25+D30+D36+D39+D45+D48+D52+D50</f>
        <v>2134450.4</v>
      </c>
      <c r="E53" s="9">
        <f t="shared" si="12"/>
        <v>1999737.0999999999</v>
      </c>
      <c r="F53" s="9">
        <f t="shared" si="12"/>
        <v>2062492.9700000002</v>
      </c>
      <c r="G53" s="9">
        <f t="shared" si="12"/>
        <v>2207553.1</v>
      </c>
      <c r="H53" s="9">
        <f t="shared" si="12"/>
        <v>1999737.0999999999</v>
      </c>
      <c r="I53" s="9">
        <f t="shared" si="12"/>
        <v>2062492.9700000002</v>
      </c>
      <c r="J53" s="6">
        <f t="shared" si="10"/>
        <v>73102.700000000186</v>
      </c>
      <c r="K53" s="6">
        <f t="shared" si="10"/>
        <v>0</v>
      </c>
      <c r="L53" s="6">
        <f t="shared" si="10"/>
        <v>0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workbookViewId="0">
      <selection activeCell="G4" sqref="G4:I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169</v>
      </c>
      <c r="E4" s="10" t="s">
        <v>168</v>
      </c>
      <c r="F4" s="10" t="s">
        <v>170</v>
      </c>
      <c r="G4" s="10" t="s">
        <v>171</v>
      </c>
      <c r="H4" s="10" t="s">
        <v>172</v>
      </c>
      <c r="I4" s="10" t="s">
        <v>173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247900.99999999997</v>
      </c>
      <c r="E6" s="8">
        <f t="shared" si="0"/>
        <v>254819.3</v>
      </c>
      <c r="F6" s="8">
        <f t="shared" si="0"/>
        <v>206179.20000000001</v>
      </c>
      <c r="G6" s="8">
        <f t="shared" si="0"/>
        <v>247900.99999999997</v>
      </c>
      <c r="H6" s="8">
        <f t="shared" si="0"/>
        <v>254819.3</v>
      </c>
      <c r="I6" s="8">
        <f t="shared" si="0"/>
        <v>206179.20000000001</v>
      </c>
      <c r="J6" s="6">
        <f t="shared" ref="J6:L47" si="1">G6-D6</f>
        <v>0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7450.6</v>
      </c>
      <c r="E7" s="9">
        <v>7485.7</v>
      </c>
      <c r="F7" s="9">
        <v>7485.7</v>
      </c>
      <c r="G7" s="9">
        <v>7450.6</v>
      </c>
      <c r="H7" s="9">
        <v>7485.7</v>
      </c>
      <c r="I7" s="9">
        <v>7485.7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4735.3</v>
      </c>
      <c r="E8" s="9">
        <v>4776</v>
      </c>
      <c r="F8" s="9">
        <v>4776</v>
      </c>
      <c r="G8" s="9">
        <v>4735.3</v>
      </c>
      <c r="H8" s="9">
        <v>4776</v>
      </c>
      <c r="I8" s="9">
        <v>4776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193612.4</v>
      </c>
      <c r="E9" s="9">
        <v>155980.9</v>
      </c>
      <c r="F9" s="9">
        <v>155980.9</v>
      </c>
      <c r="G9" s="9">
        <v>193612.4</v>
      </c>
      <c r="H9" s="9">
        <v>155980.9</v>
      </c>
      <c r="I9" s="9">
        <v>155980.9</v>
      </c>
      <c r="J9" s="6">
        <f t="shared" si="1"/>
        <v>0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85.4</v>
      </c>
      <c r="E10" s="9">
        <v>1.8</v>
      </c>
      <c r="F10" s="9">
        <v>2.9</v>
      </c>
      <c r="G10" s="9">
        <v>85.4</v>
      </c>
      <c r="H10" s="9">
        <v>1.8</v>
      </c>
      <c r="I10" s="9">
        <v>2.9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27856.5</v>
      </c>
      <c r="E11" s="9">
        <v>28175</v>
      </c>
      <c r="F11" s="9">
        <v>28175</v>
      </c>
      <c r="G11" s="9">
        <v>27856.5</v>
      </c>
      <c r="H11" s="9">
        <v>28175</v>
      </c>
      <c r="I11" s="9">
        <v>28175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9160.7999999999993</v>
      </c>
      <c r="E13" s="9">
        <v>53399.9</v>
      </c>
      <c r="F13" s="9">
        <v>4758.7</v>
      </c>
      <c r="G13" s="9">
        <v>9160.7999999999993</v>
      </c>
      <c r="H13" s="9">
        <v>53399.9</v>
      </c>
      <c r="I13" s="9">
        <v>4758.7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453.5</v>
      </c>
      <c r="E14" s="9">
        <f t="shared" si="2"/>
        <v>458.1</v>
      </c>
      <c r="F14" s="9">
        <f t="shared" si="2"/>
        <v>473.7</v>
      </c>
      <c r="G14" s="9">
        <f t="shared" si="2"/>
        <v>453.5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453.5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33115.9</v>
      </c>
      <c r="E16" s="9">
        <f>E17+E18+E19</f>
        <v>36630.6</v>
      </c>
      <c r="F16" s="9">
        <f>F17+F18+F19</f>
        <v>32733.100000000002</v>
      </c>
      <c r="G16" s="9">
        <f>G17++G18+G19</f>
        <v>33115.9</v>
      </c>
      <c r="H16" s="9">
        <f>H17+H18+H19</f>
        <v>36630.6</v>
      </c>
      <c r="I16" s="9">
        <f>I17+I18+I19</f>
        <v>32733.100000000002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31165.5</v>
      </c>
      <c r="E17" s="9">
        <v>35200.199999999997</v>
      </c>
      <c r="F17" s="9">
        <v>31302.7</v>
      </c>
      <c r="G17" s="9">
        <v>31165.5</v>
      </c>
      <c r="H17" s="9">
        <v>35200.199999999997</v>
      </c>
      <c r="I17" s="9">
        <v>31302.7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1195.4000000000001</v>
      </c>
      <c r="E18" s="9">
        <v>1075.4000000000001</v>
      </c>
      <c r="F18" s="9">
        <v>1075.4000000000001</v>
      </c>
      <c r="G18" s="9">
        <v>1195.4000000000001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136256.5</v>
      </c>
      <c r="E20" s="9">
        <f t="shared" si="3"/>
        <v>95727.8</v>
      </c>
      <c r="F20" s="9">
        <f t="shared" si="3"/>
        <v>91171.8</v>
      </c>
      <c r="G20" s="9">
        <f t="shared" si="3"/>
        <v>143118.09999999998</v>
      </c>
      <c r="H20" s="9">
        <f t="shared" si="3"/>
        <v>95727.8</v>
      </c>
      <c r="I20" s="9">
        <f t="shared" si="3"/>
        <v>91171.8</v>
      </c>
      <c r="J20" s="6">
        <f t="shared" si="1"/>
        <v>6861.5999999999767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27576.2</v>
      </c>
      <c r="G22" s="9">
        <v>23620.400000000001</v>
      </c>
      <c r="H22" s="9">
        <v>25580.9</v>
      </c>
      <c r="I22" s="9">
        <v>27576.2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65090.6</v>
      </c>
      <c r="E23" s="9">
        <v>36458.699999999997</v>
      </c>
      <c r="F23" s="9">
        <v>30007.4</v>
      </c>
      <c r="G23" s="11">
        <v>66425.7</v>
      </c>
      <c r="H23" s="9">
        <v>36458.699999999997</v>
      </c>
      <c r="I23" s="9">
        <v>30007.4</v>
      </c>
      <c r="J23" s="6">
        <f t="shared" si="1"/>
        <v>1335.0999999999985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45345.5</v>
      </c>
      <c r="E24" s="9">
        <v>31488.2</v>
      </c>
      <c r="F24" s="9">
        <v>31388.2</v>
      </c>
      <c r="G24" s="9">
        <v>50872</v>
      </c>
      <c r="H24" s="9">
        <v>31488.2</v>
      </c>
      <c r="I24" s="9">
        <v>31388.2</v>
      </c>
      <c r="J24" s="6">
        <f t="shared" si="1"/>
        <v>5526.5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892872</v>
      </c>
      <c r="E25" s="9">
        <f t="shared" si="4"/>
        <v>657964.69999999995</v>
      </c>
      <c r="F25" s="9">
        <f t="shared" si="4"/>
        <v>674493.1</v>
      </c>
      <c r="G25" s="9">
        <f t="shared" si="4"/>
        <v>929128.20000000007</v>
      </c>
      <c r="H25" s="9">
        <f t="shared" si="4"/>
        <v>657964.69999999995</v>
      </c>
      <c r="I25" s="9">
        <f t="shared" si="4"/>
        <v>674383.2</v>
      </c>
      <c r="J25" s="6">
        <f t="shared" si="1"/>
        <v>36256.20000000007</v>
      </c>
      <c r="K25" s="6">
        <f t="shared" si="1"/>
        <v>0</v>
      </c>
      <c r="L25" s="6">
        <f t="shared" si="1"/>
        <v>-109.90000000002328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140221.79999999999</v>
      </c>
      <c r="E26" s="9">
        <v>99023.1</v>
      </c>
      <c r="F26" s="9">
        <v>99020.9</v>
      </c>
      <c r="G26" s="9">
        <v>142944.1</v>
      </c>
      <c r="H26" s="9">
        <v>99023.1</v>
      </c>
      <c r="I26" s="9">
        <v>99020.9</v>
      </c>
      <c r="J26" s="6">
        <f t="shared" si="1"/>
        <v>2722.3000000000175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648038</v>
      </c>
      <c r="E27" s="9">
        <v>500778.5</v>
      </c>
      <c r="F27" s="9">
        <v>517092.6</v>
      </c>
      <c r="G27" s="9">
        <v>673148.3</v>
      </c>
      <c r="H27" s="9">
        <v>500778.5</v>
      </c>
      <c r="I27" s="9">
        <v>517092.5</v>
      </c>
      <c r="J27" s="6">
        <f t="shared" si="1"/>
        <v>25110.300000000047</v>
      </c>
      <c r="K27" s="6">
        <f t="shared" si="1"/>
        <v>0</v>
      </c>
      <c r="L27" s="6">
        <f t="shared" si="1"/>
        <v>-9.9999999976716936E-2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82848.7</v>
      </c>
      <c r="E28" s="9">
        <v>37755</v>
      </c>
      <c r="F28" s="9">
        <v>37971.5</v>
      </c>
      <c r="G28" s="9">
        <v>91272.3</v>
      </c>
      <c r="H28" s="9">
        <v>37755</v>
      </c>
      <c r="I28" s="9">
        <v>37861.699999999997</v>
      </c>
      <c r="J28" s="6">
        <f t="shared" si="1"/>
        <v>8423.6000000000058</v>
      </c>
      <c r="K28" s="6">
        <f t="shared" si="1"/>
        <v>0</v>
      </c>
      <c r="L28" s="6">
        <f t="shared" si="1"/>
        <v>-109.80000000000291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21763.5</v>
      </c>
      <c r="E29" s="9">
        <v>20408.099999999999</v>
      </c>
      <c r="F29" s="9">
        <v>20408.099999999999</v>
      </c>
      <c r="G29" s="9">
        <v>21763.5</v>
      </c>
      <c r="H29" s="9">
        <v>20408.099999999999</v>
      </c>
      <c r="I29" s="9">
        <v>20408.099999999999</v>
      </c>
      <c r="J29" s="6">
        <f t="shared" si="1"/>
        <v>0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555933.19999999995</v>
      </c>
      <c r="E30" s="9">
        <f t="shared" si="5"/>
        <v>542309</v>
      </c>
      <c r="F30" s="9">
        <f t="shared" si="5"/>
        <v>537095.06999999995</v>
      </c>
      <c r="G30" s="9">
        <f t="shared" si="5"/>
        <v>557248.69999999995</v>
      </c>
      <c r="H30" s="9">
        <f t="shared" si="5"/>
        <v>542309</v>
      </c>
      <c r="I30" s="9">
        <f t="shared" si="5"/>
        <v>537095.06999999995</v>
      </c>
      <c r="J30" s="6">
        <f t="shared" si="1"/>
        <v>1315.5</v>
      </c>
      <c r="K30" s="6">
        <f t="shared" si="1"/>
        <v>0</v>
      </c>
      <c r="L30" s="6">
        <f t="shared" si="1"/>
        <v>0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141189.1</v>
      </c>
      <c r="E31" s="9">
        <v>129889.1</v>
      </c>
      <c r="F31" s="9">
        <v>129616.64</v>
      </c>
      <c r="G31" s="9">
        <v>141815.20000000001</v>
      </c>
      <c r="H31" s="9">
        <v>129889.1</v>
      </c>
      <c r="I31" s="9">
        <v>129616.64</v>
      </c>
      <c r="J31" s="6">
        <f t="shared" si="1"/>
        <v>626.10000000000582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240550</v>
      </c>
      <c r="E32" s="9">
        <v>249879.7</v>
      </c>
      <c r="F32" s="9">
        <v>243877.6</v>
      </c>
      <c r="G32" s="9">
        <v>241071.8</v>
      </c>
      <c r="H32" s="9">
        <v>249879.7</v>
      </c>
      <c r="I32" s="9">
        <v>243877.6</v>
      </c>
      <c r="J32" s="6">
        <f t="shared" si="1"/>
        <v>521.79999999998836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96433</v>
      </c>
      <c r="E33" s="9">
        <v>84068.3</v>
      </c>
      <c r="F33" s="9">
        <v>86010.9</v>
      </c>
      <c r="G33" s="9">
        <v>96596.5</v>
      </c>
      <c r="H33" s="9">
        <v>84068.3</v>
      </c>
      <c r="I33" s="9">
        <v>86010.9</v>
      </c>
      <c r="J33" s="6">
        <f t="shared" si="1"/>
        <v>163.5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21144.5</v>
      </c>
      <c r="E34" s="9">
        <v>18946.900000000001</v>
      </c>
      <c r="F34" s="9">
        <v>18946.900000000001</v>
      </c>
      <c r="G34" s="9">
        <v>21144.5</v>
      </c>
      <c r="H34" s="9">
        <v>18946.900000000001</v>
      </c>
      <c r="I34" s="9">
        <v>18946.900000000001</v>
      </c>
      <c r="J34" s="6">
        <f t="shared" si="1"/>
        <v>0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56616.6</v>
      </c>
      <c r="E35" s="9">
        <v>59525</v>
      </c>
      <c r="F35" s="9">
        <v>58643.03</v>
      </c>
      <c r="G35" s="9">
        <v>56620.7</v>
      </c>
      <c r="H35" s="9">
        <v>59525</v>
      </c>
      <c r="I35" s="9">
        <v>58643.03</v>
      </c>
      <c r="J35" s="6">
        <f t="shared" si="1"/>
        <v>4.0999999999985448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147597.6</v>
      </c>
      <c r="E36" s="9">
        <f t="shared" si="6"/>
        <v>117752.1</v>
      </c>
      <c r="F36" s="9">
        <f t="shared" si="6"/>
        <v>181560.3</v>
      </c>
      <c r="G36" s="9">
        <f t="shared" si="6"/>
        <v>147717.40000000002</v>
      </c>
      <c r="H36" s="9">
        <f t="shared" si="6"/>
        <v>117752.1</v>
      </c>
      <c r="I36" s="9">
        <f t="shared" si="6"/>
        <v>181560.3</v>
      </c>
      <c r="J36" s="6">
        <f t="shared" si="1"/>
        <v>119.80000000001746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97654.8</v>
      </c>
      <c r="E37" s="9">
        <v>73393.7</v>
      </c>
      <c r="F37" s="9">
        <v>137201.9</v>
      </c>
      <c r="G37" s="9">
        <v>97887.1</v>
      </c>
      <c r="H37" s="9">
        <v>73393.7</v>
      </c>
      <c r="I37" s="9">
        <v>137201.9</v>
      </c>
      <c r="J37" s="6">
        <f t="shared" si="1"/>
        <v>232.30000000000291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49942.8</v>
      </c>
      <c r="E38" s="9">
        <v>44358.400000000001</v>
      </c>
      <c r="F38" s="9">
        <v>44358.400000000001</v>
      </c>
      <c r="G38" s="9">
        <v>49830.3</v>
      </c>
      <c r="H38" s="9">
        <v>44358.400000000001</v>
      </c>
      <c r="I38" s="9">
        <v>44358.400000000001</v>
      </c>
      <c r="J38" s="6">
        <f t="shared" si="1"/>
        <v>-112.5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84045.400000000009</v>
      </c>
      <c r="E39" s="9">
        <f t="shared" si="7"/>
        <v>68501.7</v>
      </c>
      <c r="F39" s="9">
        <f t="shared" si="7"/>
        <v>71230.100000000006</v>
      </c>
      <c r="G39" s="9">
        <f t="shared" si="7"/>
        <v>84045.48</v>
      </c>
      <c r="H39" s="9">
        <f t="shared" si="7"/>
        <v>68501.7</v>
      </c>
      <c r="I39" s="9">
        <f t="shared" si="7"/>
        <v>71230.100000000006</v>
      </c>
      <c r="J39" s="6">
        <f t="shared" si="1"/>
        <v>7.9999999987194315E-2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</v>
      </c>
      <c r="E41" s="9">
        <v>28317.599999999999</v>
      </c>
      <c r="F41" s="9">
        <v>28317.599999999999</v>
      </c>
      <c r="G41" s="9">
        <v>32413.34</v>
      </c>
      <c r="H41" s="9">
        <v>28317.599999999999</v>
      </c>
      <c r="I41" s="9">
        <v>28317.599999999999</v>
      </c>
      <c r="J41" s="6">
        <f t="shared" si="1"/>
        <v>4.0000000000873115E-2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23659.4</v>
      </c>
      <c r="E42" s="9">
        <v>19090.2</v>
      </c>
      <c r="F42" s="9">
        <v>19090.2</v>
      </c>
      <c r="G42" s="9">
        <v>23659.4</v>
      </c>
      <c r="H42" s="9">
        <v>19090.2</v>
      </c>
      <c r="I42" s="9">
        <v>19090.2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7310.9</v>
      </c>
      <c r="E43" s="9">
        <v>1854.2</v>
      </c>
      <c r="F43" s="9">
        <v>4582.6000000000004</v>
      </c>
      <c r="G43" s="9">
        <v>7310.9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19391.8</v>
      </c>
      <c r="E44" s="9">
        <v>17969.7</v>
      </c>
      <c r="F44" s="9">
        <v>17969.7</v>
      </c>
      <c r="G44" s="9">
        <v>19391.84</v>
      </c>
      <c r="H44" s="9">
        <v>17969.7</v>
      </c>
      <c r="I44" s="9">
        <v>17969.7</v>
      </c>
      <c r="J44" s="6">
        <f t="shared" si="1"/>
        <v>4.0000000000873115E-2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66906.3</v>
      </c>
      <c r="E45" s="9">
        <f t="shared" si="8"/>
        <v>64850.899999999994</v>
      </c>
      <c r="F45" s="9">
        <f t="shared" si="8"/>
        <v>64850.899999999994</v>
      </c>
      <c r="G45" s="9">
        <f t="shared" si="8"/>
        <v>66906.3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52302.8</v>
      </c>
      <c r="E46" s="11">
        <v>50528.1</v>
      </c>
      <c r="F46" s="11">
        <v>50528.1</v>
      </c>
      <c r="G46" s="11">
        <v>52302.8</v>
      </c>
      <c r="H46" s="11">
        <v>50528.1</v>
      </c>
      <c r="I46" s="11">
        <v>50528.1</v>
      </c>
      <c r="J46" s="6">
        <f t="shared" si="1"/>
        <v>0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14603.5</v>
      </c>
      <c r="E47" s="11">
        <v>14322.8</v>
      </c>
      <c r="F47" s="11">
        <v>14322.8</v>
      </c>
      <c r="G47" s="11">
        <v>14603.5</v>
      </c>
      <c r="H47" s="11">
        <v>14322.8</v>
      </c>
      <c r="I47" s="11">
        <v>14322.8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24471.7</v>
      </c>
      <c r="E48" s="9">
        <f t="shared" si="9"/>
        <v>23942</v>
      </c>
      <c r="F48" s="9">
        <f t="shared" si="9"/>
        <v>23961.1</v>
      </c>
      <c r="G48" s="9">
        <f t="shared" si="9"/>
        <v>24468.7</v>
      </c>
      <c r="H48" s="9">
        <f t="shared" si="9"/>
        <v>23942</v>
      </c>
      <c r="I48" s="9">
        <f t="shared" si="9"/>
        <v>23961.1</v>
      </c>
      <c r="J48" s="6">
        <f t="shared" ref="J48:L53" si="10">G48-D48</f>
        <v>-3</v>
      </c>
      <c r="K48" s="6">
        <f t="shared" si="10"/>
        <v>0</v>
      </c>
      <c r="L48" s="6">
        <f t="shared" si="10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24471.7</v>
      </c>
      <c r="E49" s="9">
        <v>23942</v>
      </c>
      <c r="F49" s="9">
        <v>23961.1</v>
      </c>
      <c r="G49" s="9">
        <v>24468.7</v>
      </c>
      <c r="H49" s="9">
        <v>23942</v>
      </c>
      <c r="I49" s="9">
        <v>23961.1</v>
      </c>
      <c r="J49" s="6">
        <f t="shared" si="10"/>
        <v>-3</v>
      </c>
      <c r="K49" s="6">
        <f t="shared" si="10"/>
        <v>0</v>
      </c>
      <c r="L49" s="6">
        <f t="shared" si="10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1">D51</f>
        <v>18000</v>
      </c>
      <c r="E50" s="9">
        <f t="shared" si="11"/>
        <v>9600</v>
      </c>
      <c r="F50" s="9">
        <f t="shared" si="11"/>
        <v>9600</v>
      </c>
      <c r="G50" s="9">
        <f t="shared" si="11"/>
        <v>18000</v>
      </c>
      <c r="H50" s="9">
        <f t="shared" si="11"/>
        <v>9600</v>
      </c>
      <c r="I50" s="9">
        <f t="shared" si="11"/>
        <v>9600</v>
      </c>
      <c r="J50" s="6">
        <f t="shared" si="10"/>
        <v>0</v>
      </c>
      <c r="K50" s="6">
        <f t="shared" si="10"/>
        <v>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9600</v>
      </c>
      <c r="F51" s="9">
        <v>9600</v>
      </c>
      <c r="G51" s="9">
        <v>18000</v>
      </c>
      <c r="H51" s="9">
        <v>9600</v>
      </c>
      <c r="I51" s="9">
        <v>9600</v>
      </c>
      <c r="J51" s="6">
        <f t="shared" si="10"/>
        <v>0</v>
      </c>
      <c r="K51" s="6">
        <f t="shared" si="10"/>
        <v>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127180.9</v>
      </c>
      <c r="F52" s="9">
        <v>169144.6</v>
      </c>
      <c r="G52" s="9">
        <v>0</v>
      </c>
      <c r="H52" s="9">
        <v>127180.9</v>
      </c>
      <c r="I52" s="9">
        <v>169254.5</v>
      </c>
      <c r="J52" s="6">
        <f t="shared" si="10"/>
        <v>0</v>
      </c>
      <c r="K52" s="6">
        <f t="shared" si="10"/>
        <v>0</v>
      </c>
      <c r="L52" s="6">
        <f t="shared" si="10"/>
        <v>109.89999999999418</v>
      </c>
    </row>
    <row r="53" spans="1:12" ht="15.75" x14ac:dyDescent="0.25">
      <c r="A53" s="17" t="s">
        <v>142</v>
      </c>
      <c r="B53" s="17"/>
      <c r="C53" s="12"/>
      <c r="D53" s="9">
        <f t="shared" ref="D53:I53" si="12">D6+D14+D16+D20+D25+D30+D36+D39+D45+D48+D52+D50</f>
        <v>2207553.1</v>
      </c>
      <c r="E53" s="9">
        <f t="shared" si="12"/>
        <v>1999737.0999999999</v>
      </c>
      <c r="F53" s="9">
        <f t="shared" si="12"/>
        <v>2062492.9700000002</v>
      </c>
      <c r="G53" s="9">
        <f t="shared" si="12"/>
        <v>2252103.2799999998</v>
      </c>
      <c r="H53" s="9">
        <f t="shared" si="12"/>
        <v>1999737.0999999999</v>
      </c>
      <c r="I53" s="9">
        <f t="shared" si="12"/>
        <v>2062492.97</v>
      </c>
      <c r="J53" s="6">
        <f t="shared" si="10"/>
        <v>44550.179999999702</v>
      </c>
      <c r="K53" s="6">
        <f t="shared" si="10"/>
        <v>0</v>
      </c>
      <c r="L53" s="6">
        <f t="shared" si="10"/>
        <v>0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workbookViewId="0">
      <selection activeCell="G4" sqref="G4:I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161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171</v>
      </c>
      <c r="E4" s="10" t="s">
        <v>172</v>
      </c>
      <c r="F4" s="10" t="s">
        <v>173</v>
      </c>
      <c r="G4" s="10" t="s">
        <v>174</v>
      </c>
      <c r="H4" s="10" t="s">
        <v>175</v>
      </c>
      <c r="I4" s="10" t="s">
        <v>176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6</v>
      </c>
      <c r="E5" s="2">
        <v>7</v>
      </c>
      <c r="F5" s="2">
        <v>8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247900.99999999997</v>
      </c>
      <c r="E6" s="8">
        <f t="shared" si="0"/>
        <v>254819.3</v>
      </c>
      <c r="F6" s="8">
        <f t="shared" si="0"/>
        <v>206179.20000000001</v>
      </c>
      <c r="G6" s="8">
        <f t="shared" si="0"/>
        <v>247900.99999999997</v>
      </c>
      <c r="H6" s="8">
        <f t="shared" si="0"/>
        <v>254819.3</v>
      </c>
      <c r="I6" s="8">
        <f t="shared" si="0"/>
        <v>206179.20000000001</v>
      </c>
      <c r="J6" s="6">
        <f t="shared" ref="J6:L47" si="1">G6-D6</f>
        <v>0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7450.6</v>
      </c>
      <c r="E7" s="9">
        <v>7485.7</v>
      </c>
      <c r="F7" s="9">
        <v>7485.7</v>
      </c>
      <c r="G7" s="9">
        <v>7450.6</v>
      </c>
      <c r="H7" s="9">
        <v>7485.7</v>
      </c>
      <c r="I7" s="9">
        <v>7485.7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4735.3</v>
      </c>
      <c r="E8" s="9">
        <v>4776</v>
      </c>
      <c r="F8" s="9">
        <v>4776</v>
      </c>
      <c r="G8" s="9">
        <v>4735.3</v>
      </c>
      <c r="H8" s="9">
        <v>4776</v>
      </c>
      <c r="I8" s="9">
        <v>4776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193612.4</v>
      </c>
      <c r="E9" s="9">
        <v>155980.9</v>
      </c>
      <c r="F9" s="9">
        <v>155980.9</v>
      </c>
      <c r="G9" s="9">
        <v>193612.4</v>
      </c>
      <c r="H9" s="9">
        <v>155980.9</v>
      </c>
      <c r="I9" s="9">
        <v>155980.9</v>
      </c>
      <c r="J9" s="6">
        <f t="shared" si="1"/>
        <v>0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85.4</v>
      </c>
      <c r="E10" s="9">
        <v>1.8</v>
      </c>
      <c r="F10" s="9">
        <v>2.9</v>
      </c>
      <c r="G10" s="9">
        <v>85.4</v>
      </c>
      <c r="H10" s="9">
        <v>1.8</v>
      </c>
      <c r="I10" s="9">
        <v>2.9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27856.5</v>
      </c>
      <c r="E11" s="9">
        <v>28175</v>
      </c>
      <c r="F11" s="9">
        <v>28175</v>
      </c>
      <c r="G11" s="9">
        <v>27856.5</v>
      </c>
      <c r="H11" s="9">
        <v>28175</v>
      </c>
      <c r="I11" s="9">
        <v>28175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9160.7999999999993</v>
      </c>
      <c r="E13" s="9">
        <v>53399.9</v>
      </c>
      <c r="F13" s="9">
        <v>4758.7</v>
      </c>
      <c r="G13" s="9">
        <v>9160.7999999999993</v>
      </c>
      <c r="H13" s="9">
        <v>53399.9</v>
      </c>
      <c r="I13" s="9">
        <v>4758.7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453.5</v>
      </c>
      <c r="E14" s="9">
        <f t="shared" si="2"/>
        <v>458.1</v>
      </c>
      <c r="F14" s="9">
        <f t="shared" si="2"/>
        <v>473.7</v>
      </c>
      <c r="G14" s="9">
        <f t="shared" si="2"/>
        <v>453.5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453.5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33115.9</v>
      </c>
      <c r="E16" s="9">
        <f>E17+E18+E19</f>
        <v>36630.6</v>
      </c>
      <c r="F16" s="9">
        <f>F17+F18+F19</f>
        <v>32733.100000000002</v>
      </c>
      <c r="G16" s="9">
        <f>G17++G18+G19</f>
        <v>33115.9</v>
      </c>
      <c r="H16" s="9">
        <f>H17+H18+H19</f>
        <v>36630.6</v>
      </c>
      <c r="I16" s="9">
        <f>I17+I18+I19</f>
        <v>32733.100000000002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31165.5</v>
      </c>
      <c r="E17" s="9">
        <v>35200.199999999997</v>
      </c>
      <c r="F17" s="9">
        <v>31302.7</v>
      </c>
      <c r="G17" s="9">
        <v>31165.5</v>
      </c>
      <c r="H17" s="9">
        <v>35200.199999999997</v>
      </c>
      <c r="I17" s="9">
        <v>31302.7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1195.4000000000001</v>
      </c>
      <c r="E18" s="9">
        <v>1075.4000000000001</v>
      </c>
      <c r="F18" s="9">
        <v>1075.4000000000001</v>
      </c>
      <c r="G18" s="9">
        <v>1195.4000000000001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143118.09999999998</v>
      </c>
      <c r="E20" s="9">
        <f t="shared" si="3"/>
        <v>95727.8</v>
      </c>
      <c r="F20" s="9">
        <f t="shared" si="3"/>
        <v>91171.8</v>
      </c>
      <c r="G20" s="9">
        <f t="shared" si="3"/>
        <v>146458.09999999998</v>
      </c>
      <c r="H20" s="9">
        <f t="shared" si="3"/>
        <v>95727.8</v>
      </c>
      <c r="I20" s="9">
        <f t="shared" si="3"/>
        <v>91171.8</v>
      </c>
      <c r="J20" s="6">
        <f t="shared" si="1"/>
        <v>3340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27576.2</v>
      </c>
      <c r="G22" s="9">
        <v>23620.400000000001</v>
      </c>
      <c r="H22" s="9">
        <v>25580.9</v>
      </c>
      <c r="I22" s="9">
        <v>27576.2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66425.7</v>
      </c>
      <c r="E23" s="9">
        <v>36458.699999999997</v>
      </c>
      <c r="F23" s="9">
        <v>30007.4</v>
      </c>
      <c r="G23" s="11">
        <v>66425.7</v>
      </c>
      <c r="H23" s="9">
        <v>36458.699999999997</v>
      </c>
      <c r="I23" s="9">
        <v>30007.4</v>
      </c>
      <c r="J23" s="6">
        <f t="shared" si="1"/>
        <v>0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50872</v>
      </c>
      <c r="E24" s="9">
        <v>31488.2</v>
      </c>
      <c r="F24" s="9">
        <v>31388.2</v>
      </c>
      <c r="G24" s="9">
        <v>54212</v>
      </c>
      <c r="H24" s="9">
        <v>31488.2</v>
      </c>
      <c r="I24" s="9">
        <v>31388.2</v>
      </c>
      <c r="J24" s="6">
        <f t="shared" si="1"/>
        <v>3340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929128.20000000007</v>
      </c>
      <c r="E25" s="9">
        <f t="shared" si="4"/>
        <v>657964.69999999995</v>
      </c>
      <c r="F25" s="9">
        <f t="shared" si="4"/>
        <v>674383.2</v>
      </c>
      <c r="G25" s="9">
        <f t="shared" si="4"/>
        <v>933058.50000000012</v>
      </c>
      <c r="H25" s="9">
        <f t="shared" si="4"/>
        <v>657964.69999999995</v>
      </c>
      <c r="I25" s="9">
        <f t="shared" si="4"/>
        <v>674383.2</v>
      </c>
      <c r="J25" s="6">
        <f t="shared" si="1"/>
        <v>3930.3000000000466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142944.1</v>
      </c>
      <c r="E26" s="9">
        <v>99023.1</v>
      </c>
      <c r="F26" s="9">
        <v>99020.9</v>
      </c>
      <c r="G26" s="9">
        <v>143906.20000000001</v>
      </c>
      <c r="H26" s="9">
        <v>99023.1</v>
      </c>
      <c r="I26" s="9">
        <v>99020.9</v>
      </c>
      <c r="J26" s="6">
        <f t="shared" si="1"/>
        <v>962.10000000000582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673148.3</v>
      </c>
      <c r="E27" s="9">
        <v>500778.5</v>
      </c>
      <c r="F27" s="9">
        <v>517092.5</v>
      </c>
      <c r="G27" s="9">
        <v>673574.40000000002</v>
      </c>
      <c r="H27" s="9">
        <v>500778.5</v>
      </c>
      <c r="I27" s="9">
        <v>517092.5</v>
      </c>
      <c r="J27" s="6">
        <f t="shared" si="1"/>
        <v>426.09999999997672</v>
      </c>
      <c r="K27" s="6">
        <f t="shared" si="1"/>
        <v>0</v>
      </c>
      <c r="L27" s="6">
        <f t="shared" si="1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91272.3</v>
      </c>
      <c r="E28" s="9">
        <v>37755</v>
      </c>
      <c r="F28" s="9">
        <v>37861.699999999997</v>
      </c>
      <c r="G28" s="9">
        <v>93776.4</v>
      </c>
      <c r="H28" s="9">
        <v>37755</v>
      </c>
      <c r="I28" s="9">
        <v>37861.699999999997</v>
      </c>
      <c r="J28" s="6">
        <f t="shared" si="1"/>
        <v>2504.0999999999913</v>
      </c>
      <c r="K28" s="6">
        <f t="shared" si="1"/>
        <v>0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21763.5</v>
      </c>
      <c r="E29" s="9">
        <v>20408.099999999999</v>
      </c>
      <c r="F29" s="9">
        <v>20408.099999999999</v>
      </c>
      <c r="G29" s="9">
        <v>21801.5</v>
      </c>
      <c r="H29" s="9">
        <v>20408.099999999999</v>
      </c>
      <c r="I29" s="9">
        <v>20408.099999999999</v>
      </c>
      <c r="J29" s="6">
        <f t="shared" si="1"/>
        <v>38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557248.69999999995</v>
      </c>
      <c r="E30" s="9">
        <f t="shared" si="5"/>
        <v>542309</v>
      </c>
      <c r="F30" s="9">
        <f t="shared" si="5"/>
        <v>537095.06999999995</v>
      </c>
      <c r="G30" s="9">
        <f t="shared" si="5"/>
        <v>557632.19999999995</v>
      </c>
      <c r="H30" s="9">
        <f t="shared" si="5"/>
        <v>543678.10000000009</v>
      </c>
      <c r="I30" s="9">
        <f t="shared" si="5"/>
        <v>538464.19999999995</v>
      </c>
      <c r="J30" s="6">
        <f t="shared" si="1"/>
        <v>383.5</v>
      </c>
      <c r="K30" s="6">
        <f t="shared" si="1"/>
        <v>1369.1000000000931</v>
      </c>
      <c r="L30" s="6">
        <f t="shared" si="1"/>
        <v>1369.1300000000047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141815.20000000001</v>
      </c>
      <c r="E31" s="9">
        <v>129889.1</v>
      </c>
      <c r="F31" s="9">
        <v>129616.64</v>
      </c>
      <c r="G31" s="9">
        <v>141959.79999999999</v>
      </c>
      <c r="H31" s="9">
        <v>129889.1</v>
      </c>
      <c r="I31" s="9">
        <v>129616.6</v>
      </c>
      <c r="J31" s="6">
        <f t="shared" si="1"/>
        <v>144.59999999997672</v>
      </c>
      <c r="K31" s="6">
        <f t="shared" si="1"/>
        <v>0</v>
      </c>
      <c r="L31" s="6">
        <f t="shared" si="1"/>
        <v>-3.9999999993597157E-2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241071.8</v>
      </c>
      <c r="E32" s="9">
        <v>249879.7</v>
      </c>
      <c r="F32" s="9">
        <v>243877.6</v>
      </c>
      <c r="G32" s="9">
        <v>241099.5</v>
      </c>
      <c r="H32" s="9">
        <v>251248.8</v>
      </c>
      <c r="I32" s="9">
        <v>245246.8</v>
      </c>
      <c r="J32" s="6">
        <f t="shared" si="1"/>
        <v>27.700000000011642</v>
      </c>
      <c r="K32" s="6">
        <f t="shared" si="1"/>
        <v>1369.0999999999767</v>
      </c>
      <c r="L32" s="6">
        <f t="shared" si="1"/>
        <v>1369.1999999999825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96596.5</v>
      </c>
      <c r="E33" s="9">
        <v>84068.3</v>
      </c>
      <c r="F33" s="9">
        <v>86010.9</v>
      </c>
      <c r="G33" s="9">
        <v>96607.7</v>
      </c>
      <c r="H33" s="9">
        <v>84068.3</v>
      </c>
      <c r="I33" s="9">
        <v>86010.9</v>
      </c>
      <c r="J33" s="6">
        <f t="shared" si="1"/>
        <v>11.19999999999709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21144.5</v>
      </c>
      <c r="E34" s="9">
        <v>18946.900000000001</v>
      </c>
      <c r="F34" s="9">
        <v>18946.900000000001</v>
      </c>
      <c r="G34" s="9">
        <v>21344.5</v>
      </c>
      <c r="H34" s="9">
        <v>18946.900000000001</v>
      </c>
      <c r="I34" s="9">
        <v>18946.900000000001</v>
      </c>
      <c r="J34" s="6">
        <f t="shared" si="1"/>
        <v>200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56620.7</v>
      </c>
      <c r="E35" s="9">
        <v>59525</v>
      </c>
      <c r="F35" s="9">
        <v>58643.03</v>
      </c>
      <c r="G35" s="9">
        <v>56620.7</v>
      </c>
      <c r="H35" s="9">
        <v>59525</v>
      </c>
      <c r="I35" s="9">
        <v>58643</v>
      </c>
      <c r="J35" s="6">
        <f t="shared" si="1"/>
        <v>0</v>
      </c>
      <c r="K35" s="6">
        <f t="shared" si="1"/>
        <v>0</v>
      </c>
      <c r="L35" s="6">
        <f t="shared" si="1"/>
        <v>-2.9999999998835847E-2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147717.40000000002</v>
      </c>
      <c r="E36" s="9">
        <f t="shared" si="6"/>
        <v>117752.1</v>
      </c>
      <c r="F36" s="9">
        <f t="shared" si="6"/>
        <v>181560.3</v>
      </c>
      <c r="G36" s="9">
        <f t="shared" si="6"/>
        <v>147717.40000000002</v>
      </c>
      <c r="H36" s="9">
        <f t="shared" si="6"/>
        <v>117752.1</v>
      </c>
      <c r="I36" s="9">
        <f t="shared" si="6"/>
        <v>181560.3</v>
      </c>
      <c r="J36" s="6">
        <f t="shared" si="1"/>
        <v>0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97887.1</v>
      </c>
      <c r="E37" s="9">
        <v>73393.7</v>
      </c>
      <c r="F37" s="9">
        <v>137201.9</v>
      </c>
      <c r="G37" s="9">
        <v>97887.1</v>
      </c>
      <c r="H37" s="9">
        <v>73393.7</v>
      </c>
      <c r="I37" s="9">
        <v>137201.9</v>
      </c>
      <c r="J37" s="6">
        <f t="shared" si="1"/>
        <v>0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49830.3</v>
      </c>
      <c r="E38" s="9">
        <v>44358.400000000001</v>
      </c>
      <c r="F38" s="9">
        <v>44358.400000000001</v>
      </c>
      <c r="G38" s="9">
        <v>49830.3</v>
      </c>
      <c r="H38" s="9">
        <v>44358.400000000001</v>
      </c>
      <c r="I38" s="9">
        <v>44358.400000000001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84045.48</v>
      </c>
      <c r="E39" s="9">
        <f t="shared" si="7"/>
        <v>68501.7</v>
      </c>
      <c r="F39" s="9">
        <f t="shared" si="7"/>
        <v>71230.100000000006</v>
      </c>
      <c r="G39" s="9">
        <f t="shared" si="7"/>
        <v>85487.54</v>
      </c>
      <c r="H39" s="9">
        <f t="shared" si="7"/>
        <v>72512.5</v>
      </c>
      <c r="I39" s="9">
        <f t="shared" si="7"/>
        <v>75240.899999999994</v>
      </c>
      <c r="J39" s="6">
        <f t="shared" si="1"/>
        <v>1442.0599999999977</v>
      </c>
      <c r="K39" s="6">
        <f t="shared" si="1"/>
        <v>4010.8000000000029</v>
      </c>
      <c r="L39" s="6">
        <f t="shared" si="1"/>
        <v>4010.7999999999884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32413.34</v>
      </c>
      <c r="E41" s="9">
        <v>28317.599999999999</v>
      </c>
      <c r="F41" s="9">
        <v>28317.599999999999</v>
      </c>
      <c r="G41" s="9">
        <v>32413.3</v>
      </c>
      <c r="H41" s="9">
        <v>28317.599999999999</v>
      </c>
      <c r="I41" s="9">
        <v>28317.599999999999</v>
      </c>
      <c r="J41" s="6">
        <f t="shared" si="1"/>
        <v>-4.0000000000873115E-2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23659.4</v>
      </c>
      <c r="E42" s="9">
        <v>19090.2</v>
      </c>
      <c r="F42" s="9">
        <v>19090.2</v>
      </c>
      <c r="G42" s="9">
        <v>25101.5</v>
      </c>
      <c r="H42" s="9">
        <v>23101</v>
      </c>
      <c r="I42" s="9">
        <v>23101</v>
      </c>
      <c r="J42" s="6">
        <f t="shared" si="1"/>
        <v>1442.0999999999985</v>
      </c>
      <c r="K42" s="6">
        <f t="shared" si="1"/>
        <v>4010.7999999999993</v>
      </c>
      <c r="L42" s="6">
        <f t="shared" si="1"/>
        <v>4010.7999999999993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7310.9</v>
      </c>
      <c r="E43" s="9">
        <v>1854.2</v>
      </c>
      <c r="F43" s="9">
        <v>4582.6000000000004</v>
      </c>
      <c r="G43" s="9">
        <v>7310.9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19391.84</v>
      </c>
      <c r="E44" s="9">
        <v>17969.7</v>
      </c>
      <c r="F44" s="9">
        <v>17969.7</v>
      </c>
      <c r="G44" s="9">
        <v>19391.84</v>
      </c>
      <c r="H44" s="9">
        <v>17969.7</v>
      </c>
      <c r="I44" s="9">
        <v>17969.7</v>
      </c>
      <c r="J44" s="6">
        <f t="shared" si="1"/>
        <v>0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66906.3</v>
      </c>
      <c r="E45" s="9">
        <f t="shared" si="8"/>
        <v>64850.899999999994</v>
      </c>
      <c r="F45" s="9">
        <f t="shared" si="8"/>
        <v>64850.899999999994</v>
      </c>
      <c r="G45" s="9">
        <f t="shared" si="8"/>
        <v>67231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324.69999999999709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52302.8</v>
      </c>
      <c r="E46" s="11">
        <v>50528.1</v>
      </c>
      <c r="F46" s="11">
        <v>50528.1</v>
      </c>
      <c r="G46" s="11">
        <v>52627.5</v>
      </c>
      <c r="H46" s="11">
        <v>50528.1</v>
      </c>
      <c r="I46" s="11">
        <v>50528.1</v>
      </c>
      <c r="J46" s="6">
        <f t="shared" si="1"/>
        <v>324.69999999999709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14603.5</v>
      </c>
      <c r="E47" s="11">
        <v>14322.8</v>
      </c>
      <c r="F47" s="11">
        <v>14322.8</v>
      </c>
      <c r="G47" s="11">
        <v>14603.5</v>
      </c>
      <c r="H47" s="11">
        <v>14322.8</v>
      </c>
      <c r="I47" s="11">
        <v>14322.8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24468.7</v>
      </c>
      <c r="E48" s="9">
        <f t="shared" si="9"/>
        <v>23942</v>
      </c>
      <c r="F48" s="9">
        <f t="shared" si="9"/>
        <v>23961.1</v>
      </c>
      <c r="G48" s="9">
        <f t="shared" si="9"/>
        <v>24468.7</v>
      </c>
      <c r="H48" s="9">
        <f t="shared" si="9"/>
        <v>23942</v>
      </c>
      <c r="I48" s="9">
        <f t="shared" si="9"/>
        <v>23961</v>
      </c>
      <c r="J48" s="6">
        <f t="shared" ref="J48:L53" si="10">G48-D48</f>
        <v>0</v>
      </c>
      <c r="K48" s="6">
        <f t="shared" si="10"/>
        <v>0</v>
      </c>
      <c r="L48" s="6">
        <f t="shared" si="10"/>
        <v>-9.9999999998544808E-2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24468.7</v>
      </c>
      <c r="E49" s="9">
        <v>23942</v>
      </c>
      <c r="F49" s="9">
        <v>23961.1</v>
      </c>
      <c r="G49" s="9">
        <v>24468.7</v>
      </c>
      <c r="H49" s="9">
        <v>23942</v>
      </c>
      <c r="I49" s="9">
        <v>23961</v>
      </c>
      <c r="J49" s="6">
        <f t="shared" si="10"/>
        <v>0</v>
      </c>
      <c r="K49" s="6">
        <f t="shared" si="10"/>
        <v>0</v>
      </c>
      <c r="L49" s="6">
        <f t="shared" si="10"/>
        <v>-9.9999999998544808E-2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1">D51</f>
        <v>18000</v>
      </c>
      <c r="E50" s="9">
        <f t="shared" si="11"/>
        <v>9600</v>
      </c>
      <c r="F50" s="9">
        <f t="shared" si="11"/>
        <v>9600</v>
      </c>
      <c r="G50" s="9">
        <f t="shared" si="11"/>
        <v>18000</v>
      </c>
      <c r="H50" s="9">
        <f t="shared" si="11"/>
        <v>9600</v>
      </c>
      <c r="I50" s="9">
        <f t="shared" si="11"/>
        <v>9600</v>
      </c>
      <c r="J50" s="6">
        <f t="shared" si="10"/>
        <v>0</v>
      </c>
      <c r="K50" s="6">
        <f t="shared" si="10"/>
        <v>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9600</v>
      </c>
      <c r="F51" s="9">
        <v>9600</v>
      </c>
      <c r="G51" s="9">
        <v>18000</v>
      </c>
      <c r="H51" s="9">
        <v>9600</v>
      </c>
      <c r="I51" s="9">
        <v>9600</v>
      </c>
      <c r="J51" s="6">
        <f t="shared" si="10"/>
        <v>0</v>
      </c>
      <c r="K51" s="6">
        <f t="shared" si="10"/>
        <v>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127180.9</v>
      </c>
      <c r="F52" s="9">
        <v>169254.5</v>
      </c>
      <c r="G52" s="9">
        <v>0</v>
      </c>
      <c r="H52" s="9">
        <v>121801</v>
      </c>
      <c r="I52" s="9">
        <v>163874.70000000001</v>
      </c>
      <c r="J52" s="6">
        <f t="shared" si="10"/>
        <v>0</v>
      </c>
      <c r="K52" s="6">
        <f t="shared" si="10"/>
        <v>-5379.8999999999942</v>
      </c>
      <c r="L52" s="6">
        <f t="shared" si="10"/>
        <v>-5379.7999999999884</v>
      </c>
    </row>
    <row r="53" spans="1:12" ht="15.75" x14ac:dyDescent="0.25">
      <c r="A53" s="17" t="s">
        <v>142</v>
      </c>
      <c r="B53" s="17"/>
      <c r="C53" s="12"/>
      <c r="D53" s="9">
        <f t="shared" ref="D53:I53" si="12">D6+D14+D16+D20+D25+D30+D36+D39+D45+D48+D52+D50</f>
        <v>2252103.2799999998</v>
      </c>
      <c r="E53" s="9">
        <f t="shared" si="12"/>
        <v>1999737.0999999999</v>
      </c>
      <c r="F53" s="9">
        <f t="shared" si="12"/>
        <v>2062492.97</v>
      </c>
      <c r="G53" s="9">
        <f t="shared" si="12"/>
        <v>2261523.8400000003</v>
      </c>
      <c r="H53" s="9">
        <f t="shared" si="12"/>
        <v>1999737.1</v>
      </c>
      <c r="I53" s="9">
        <f t="shared" si="12"/>
        <v>2062492.9999999998</v>
      </c>
      <c r="J53" s="6">
        <f t="shared" si="10"/>
        <v>9420.5600000005215</v>
      </c>
      <c r="K53" s="6">
        <f t="shared" si="10"/>
        <v>0</v>
      </c>
      <c r="L53" s="6">
        <f t="shared" si="10"/>
        <v>2.9999999795109034E-2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workbookViewId="0">
      <selection activeCell="G6" sqref="G6:I53"/>
    </sheetView>
  </sheetViews>
  <sheetFormatPr defaultColWidth="9.140625"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6" t="s">
        <v>144</v>
      </c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L3" s="7" t="s">
        <v>128</v>
      </c>
    </row>
    <row r="4" spans="1:12" ht="60" x14ac:dyDescent="0.25">
      <c r="A4" s="10" t="s">
        <v>0</v>
      </c>
      <c r="B4" s="10" t="s">
        <v>129</v>
      </c>
      <c r="C4" s="10" t="s">
        <v>1</v>
      </c>
      <c r="D4" s="10" t="s">
        <v>174</v>
      </c>
      <c r="E4" s="10" t="s">
        <v>175</v>
      </c>
      <c r="F4" s="10" t="s">
        <v>176</v>
      </c>
      <c r="G4" s="10" t="s">
        <v>177</v>
      </c>
      <c r="H4" s="10" t="s">
        <v>178</v>
      </c>
      <c r="I4" s="10" t="s">
        <v>179</v>
      </c>
      <c r="J4" s="10" t="s">
        <v>3</v>
      </c>
      <c r="K4" s="10" t="s">
        <v>130</v>
      </c>
      <c r="L4" s="10" t="s">
        <v>153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125</v>
      </c>
      <c r="K5" s="2" t="s">
        <v>126</v>
      </c>
      <c r="L5" s="2" t="s">
        <v>127</v>
      </c>
    </row>
    <row r="6" spans="1:12" ht="15.75" x14ac:dyDescent="0.25">
      <c r="A6" s="3" t="s">
        <v>4</v>
      </c>
      <c r="B6" s="4" t="s">
        <v>5</v>
      </c>
      <c r="C6" s="3" t="s">
        <v>6</v>
      </c>
      <c r="D6" s="8">
        <f t="shared" ref="D6:I6" si="0">D7+D8+D9+D11+D13+D12+D10</f>
        <v>247900.99999999997</v>
      </c>
      <c r="E6" s="8">
        <f t="shared" si="0"/>
        <v>254819.3</v>
      </c>
      <c r="F6" s="8">
        <f t="shared" si="0"/>
        <v>206179.20000000001</v>
      </c>
      <c r="G6" s="8">
        <f t="shared" si="0"/>
        <v>247900.89999999997</v>
      </c>
      <c r="H6" s="8">
        <f t="shared" si="0"/>
        <v>254819.3</v>
      </c>
      <c r="I6" s="8">
        <f t="shared" si="0"/>
        <v>206179.20000000001</v>
      </c>
      <c r="J6" s="6">
        <f t="shared" ref="J6:L47" si="1">G6-D6</f>
        <v>-0.10000000000582077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7</v>
      </c>
      <c r="B7" s="4" t="s">
        <v>8</v>
      </c>
      <c r="C7" s="5" t="s">
        <v>9</v>
      </c>
      <c r="D7" s="9">
        <v>7450.6</v>
      </c>
      <c r="E7" s="9">
        <v>7485.7</v>
      </c>
      <c r="F7" s="9">
        <v>7485.7</v>
      </c>
      <c r="G7" s="9">
        <v>7450.6</v>
      </c>
      <c r="H7" s="9">
        <v>7485.7</v>
      </c>
      <c r="I7" s="9">
        <v>7485.7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10</v>
      </c>
      <c r="B8" s="4" t="s">
        <v>11</v>
      </c>
      <c r="C8" s="5" t="s">
        <v>12</v>
      </c>
      <c r="D8" s="9">
        <v>4735.3</v>
      </c>
      <c r="E8" s="9">
        <v>4776</v>
      </c>
      <c r="F8" s="9">
        <v>4776</v>
      </c>
      <c r="G8" s="9">
        <v>4735.2</v>
      </c>
      <c r="H8" s="9">
        <v>4776</v>
      </c>
      <c r="I8" s="9">
        <v>4776</v>
      </c>
      <c r="J8" s="6">
        <f t="shared" si="1"/>
        <v>-0.1000000000003638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13</v>
      </c>
      <c r="B9" s="4" t="s">
        <v>14</v>
      </c>
      <c r="C9" s="5" t="s">
        <v>15</v>
      </c>
      <c r="D9" s="9">
        <v>193612.4</v>
      </c>
      <c r="E9" s="9">
        <v>155980.9</v>
      </c>
      <c r="F9" s="9">
        <v>155980.9</v>
      </c>
      <c r="G9" s="9">
        <v>193612.4</v>
      </c>
      <c r="H9" s="9">
        <v>155980.9</v>
      </c>
      <c r="I9" s="9">
        <v>155980.9</v>
      </c>
      <c r="J9" s="6">
        <f t="shared" si="1"/>
        <v>0</v>
      </c>
      <c r="K9" s="6">
        <f t="shared" si="1"/>
        <v>0</v>
      </c>
      <c r="L9" s="6">
        <f t="shared" si="1"/>
        <v>0</v>
      </c>
    </row>
    <row r="10" spans="1:12" ht="15.75" x14ac:dyDescent="0.25">
      <c r="A10" s="3"/>
      <c r="B10" s="4" t="s">
        <v>146</v>
      </c>
      <c r="C10" s="5" t="s">
        <v>147</v>
      </c>
      <c r="D10" s="9">
        <v>85.4</v>
      </c>
      <c r="E10" s="9">
        <v>1.8</v>
      </c>
      <c r="F10" s="9">
        <v>2.9</v>
      </c>
      <c r="G10" s="9">
        <v>85.4</v>
      </c>
      <c r="H10" s="9">
        <v>1.8</v>
      </c>
      <c r="I10" s="9">
        <v>2.9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47.25" x14ac:dyDescent="0.25">
      <c r="A11" s="5" t="s">
        <v>16</v>
      </c>
      <c r="B11" s="4" t="s">
        <v>18</v>
      </c>
      <c r="C11" s="5" t="s">
        <v>19</v>
      </c>
      <c r="D11" s="9">
        <v>27856.5</v>
      </c>
      <c r="E11" s="9">
        <v>28175</v>
      </c>
      <c r="F11" s="9">
        <v>28175</v>
      </c>
      <c r="G11" s="9">
        <v>27856.5</v>
      </c>
      <c r="H11" s="9">
        <v>28175</v>
      </c>
      <c r="I11" s="9">
        <v>28175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17</v>
      </c>
      <c r="B12" s="4" t="s">
        <v>21</v>
      </c>
      <c r="C12" s="5" t="s">
        <v>22</v>
      </c>
      <c r="D12" s="9">
        <v>5000</v>
      </c>
      <c r="E12" s="9">
        <v>5000</v>
      </c>
      <c r="F12" s="9">
        <v>5000</v>
      </c>
      <c r="G12" s="9">
        <v>5000</v>
      </c>
      <c r="H12" s="9">
        <v>5000</v>
      </c>
      <c r="I12" s="9">
        <v>5000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3" t="s">
        <v>131</v>
      </c>
      <c r="B13" s="4" t="s">
        <v>24</v>
      </c>
      <c r="C13" s="5" t="s">
        <v>25</v>
      </c>
      <c r="D13" s="9">
        <v>9160.7999999999993</v>
      </c>
      <c r="E13" s="9">
        <v>53399.9</v>
      </c>
      <c r="F13" s="9">
        <v>4758.7</v>
      </c>
      <c r="G13" s="9">
        <v>9160.7999999999993</v>
      </c>
      <c r="H13" s="9">
        <v>53399.9</v>
      </c>
      <c r="I13" s="9">
        <v>4758.7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5" t="s">
        <v>20</v>
      </c>
      <c r="B14" s="4" t="s">
        <v>27</v>
      </c>
      <c r="C14" s="5" t="s">
        <v>28</v>
      </c>
      <c r="D14" s="9">
        <f t="shared" ref="D14:I14" si="2">D15</f>
        <v>453.5</v>
      </c>
      <c r="E14" s="9">
        <f t="shared" si="2"/>
        <v>458.1</v>
      </c>
      <c r="F14" s="9">
        <f t="shared" si="2"/>
        <v>473.7</v>
      </c>
      <c r="G14" s="9">
        <f t="shared" si="2"/>
        <v>453.5</v>
      </c>
      <c r="H14" s="9">
        <f t="shared" si="2"/>
        <v>458.1</v>
      </c>
      <c r="I14" s="9">
        <f t="shared" si="2"/>
        <v>473.7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15.75" x14ac:dyDescent="0.25">
      <c r="A15" s="3" t="s">
        <v>23</v>
      </c>
      <c r="B15" s="4" t="s">
        <v>30</v>
      </c>
      <c r="C15" s="5" t="s">
        <v>31</v>
      </c>
      <c r="D15" s="9">
        <v>453.5</v>
      </c>
      <c r="E15" s="9">
        <v>458.1</v>
      </c>
      <c r="F15" s="9">
        <v>473.7</v>
      </c>
      <c r="G15" s="9">
        <v>453.5</v>
      </c>
      <c r="H15" s="9">
        <v>458.1</v>
      </c>
      <c r="I15" s="9">
        <v>473.7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31.5" x14ac:dyDescent="0.25">
      <c r="A16" s="3" t="s">
        <v>26</v>
      </c>
      <c r="B16" s="4" t="s">
        <v>33</v>
      </c>
      <c r="C16" s="5" t="s">
        <v>34</v>
      </c>
      <c r="D16" s="9">
        <f>D17++D18+D19</f>
        <v>33115.9</v>
      </c>
      <c r="E16" s="9">
        <f>E17+E18+E19</f>
        <v>36630.6</v>
      </c>
      <c r="F16" s="9">
        <f>F17+F18+F19</f>
        <v>32733.100000000002</v>
      </c>
      <c r="G16" s="9">
        <f>G17++G18+G19</f>
        <v>33115.9</v>
      </c>
      <c r="H16" s="9">
        <f>H17+H18+H19</f>
        <v>36630.6</v>
      </c>
      <c r="I16" s="9">
        <f>I17+I18+I19</f>
        <v>32733.100000000002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47.25" x14ac:dyDescent="0.25">
      <c r="A17" s="5" t="s">
        <v>29</v>
      </c>
      <c r="B17" s="4" t="s">
        <v>36</v>
      </c>
      <c r="C17" s="5" t="s">
        <v>37</v>
      </c>
      <c r="D17" s="9">
        <v>31165.5</v>
      </c>
      <c r="E17" s="9">
        <v>35200.199999999997</v>
      </c>
      <c r="F17" s="9">
        <v>31302.7</v>
      </c>
      <c r="G17" s="9">
        <v>31165.5</v>
      </c>
      <c r="H17" s="9">
        <v>35200.199999999997</v>
      </c>
      <c r="I17" s="9">
        <v>31302.7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32</v>
      </c>
      <c r="B18" s="4" t="s">
        <v>39</v>
      </c>
      <c r="C18" s="5" t="s">
        <v>40</v>
      </c>
      <c r="D18" s="9">
        <v>1195.4000000000001</v>
      </c>
      <c r="E18" s="9">
        <v>1075.4000000000001</v>
      </c>
      <c r="F18" s="9">
        <v>1075.4000000000001</v>
      </c>
      <c r="G18" s="9">
        <v>1195.4000000000001</v>
      </c>
      <c r="H18" s="9">
        <v>1075.4000000000001</v>
      </c>
      <c r="I18" s="9">
        <v>1075.4000000000001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3" t="s">
        <v>35</v>
      </c>
      <c r="B19" s="4"/>
      <c r="C19" s="5" t="s">
        <v>148</v>
      </c>
      <c r="D19" s="9">
        <v>755</v>
      </c>
      <c r="E19" s="9">
        <v>355</v>
      </c>
      <c r="F19" s="9">
        <v>355</v>
      </c>
      <c r="G19" s="9">
        <v>755</v>
      </c>
      <c r="H19" s="9">
        <v>355</v>
      </c>
      <c r="I19" s="9">
        <v>355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38</v>
      </c>
      <c r="B20" s="4" t="s">
        <v>42</v>
      </c>
      <c r="C20" s="5" t="s">
        <v>43</v>
      </c>
      <c r="D20" s="9">
        <f t="shared" ref="D20:I20" si="3">+D22+D24+D23+D21</f>
        <v>146458.09999999998</v>
      </c>
      <c r="E20" s="9">
        <f t="shared" si="3"/>
        <v>95727.8</v>
      </c>
      <c r="F20" s="9">
        <f t="shared" si="3"/>
        <v>91171.8</v>
      </c>
      <c r="G20" s="9">
        <f t="shared" si="3"/>
        <v>147742</v>
      </c>
      <c r="H20" s="9">
        <f t="shared" si="3"/>
        <v>95727.8</v>
      </c>
      <c r="I20" s="9">
        <f t="shared" si="3"/>
        <v>91171.8</v>
      </c>
      <c r="J20" s="6">
        <f t="shared" si="1"/>
        <v>1283.9000000000233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41</v>
      </c>
      <c r="B21" s="4" t="s">
        <v>45</v>
      </c>
      <c r="C21" s="5" t="s">
        <v>46</v>
      </c>
      <c r="D21" s="9">
        <v>2200</v>
      </c>
      <c r="E21" s="9">
        <v>2200</v>
      </c>
      <c r="F21" s="9">
        <v>2200</v>
      </c>
      <c r="G21" s="9">
        <v>2200</v>
      </c>
      <c r="H21" s="9">
        <v>2200</v>
      </c>
      <c r="I21" s="9">
        <v>2200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44</v>
      </c>
      <c r="B22" s="4" t="s">
        <v>48</v>
      </c>
      <c r="C22" s="5" t="s">
        <v>49</v>
      </c>
      <c r="D22" s="9">
        <v>23620.400000000001</v>
      </c>
      <c r="E22" s="9">
        <v>25580.9</v>
      </c>
      <c r="F22" s="9">
        <v>27576.2</v>
      </c>
      <c r="G22" s="9">
        <v>23620.400000000001</v>
      </c>
      <c r="H22" s="9">
        <v>25580.9</v>
      </c>
      <c r="I22" s="9">
        <v>27576.2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47</v>
      </c>
      <c r="B23" s="4" t="s">
        <v>51</v>
      </c>
      <c r="C23" s="5" t="s">
        <v>52</v>
      </c>
      <c r="D23" s="11">
        <v>66425.7</v>
      </c>
      <c r="E23" s="9">
        <v>36458.699999999997</v>
      </c>
      <c r="F23" s="9">
        <v>30007.4</v>
      </c>
      <c r="G23" s="11">
        <v>67709.600000000006</v>
      </c>
      <c r="H23" s="9">
        <v>36458.699999999997</v>
      </c>
      <c r="I23" s="9">
        <v>30007.4</v>
      </c>
      <c r="J23" s="6">
        <f t="shared" si="1"/>
        <v>1283.9000000000087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50</v>
      </c>
      <c r="B24" s="4" t="s">
        <v>54</v>
      </c>
      <c r="C24" s="5" t="s">
        <v>55</v>
      </c>
      <c r="D24" s="9">
        <v>54212</v>
      </c>
      <c r="E24" s="9">
        <v>31488.2</v>
      </c>
      <c r="F24" s="9">
        <v>31388.2</v>
      </c>
      <c r="G24" s="9">
        <v>54212</v>
      </c>
      <c r="H24" s="9">
        <v>31488.2</v>
      </c>
      <c r="I24" s="9">
        <v>31388.2</v>
      </c>
      <c r="J24" s="6">
        <f t="shared" si="1"/>
        <v>0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53</v>
      </c>
      <c r="B25" s="4" t="s">
        <v>57</v>
      </c>
      <c r="C25" s="5" t="s">
        <v>58</v>
      </c>
      <c r="D25" s="9">
        <f t="shared" ref="D25:I25" si="4">D26+D27+D28+D29</f>
        <v>933058.50000000012</v>
      </c>
      <c r="E25" s="9">
        <f t="shared" si="4"/>
        <v>657964.69999999995</v>
      </c>
      <c r="F25" s="9">
        <f t="shared" si="4"/>
        <v>674383.2</v>
      </c>
      <c r="G25" s="9">
        <f t="shared" si="4"/>
        <v>949256.8</v>
      </c>
      <c r="H25" s="9">
        <f t="shared" si="4"/>
        <v>657964.69999999995</v>
      </c>
      <c r="I25" s="9">
        <f t="shared" si="4"/>
        <v>674383.2</v>
      </c>
      <c r="J25" s="6">
        <f t="shared" si="1"/>
        <v>16198.29999999993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56</v>
      </c>
      <c r="B26" s="4" t="s">
        <v>60</v>
      </c>
      <c r="C26" s="5" t="s">
        <v>61</v>
      </c>
      <c r="D26" s="9">
        <v>143906.20000000001</v>
      </c>
      <c r="E26" s="9">
        <v>99023.1</v>
      </c>
      <c r="F26" s="9">
        <v>99020.9</v>
      </c>
      <c r="G26" s="9">
        <v>145565.5</v>
      </c>
      <c r="H26" s="9">
        <v>99023.1</v>
      </c>
      <c r="I26" s="9">
        <v>99020.9</v>
      </c>
      <c r="J26" s="6">
        <f t="shared" si="1"/>
        <v>1659.2999999999884</v>
      </c>
      <c r="K26" s="6">
        <f t="shared" si="1"/>
        <v>0</v>
      </c>
      <c r="L26" s="6">
        <f t="shared" si="1"/>
        <v>0</v>
      </c>
    </row>
    <row r="27" spans="1:12" ht="15.75" x14ac:dyDescent="0.25">
      <c r="A27" s="3" t="s">
        <v>59</v>
      </c>
      <c r="B27" s="4" t="s">
        <v>63</v>
      </c>
      <c r="C27" s="5" t="s">
        <v>64</v>
      </c>
      <c r="D27" s="9">
        <v>673574.40000000002</v>
      </c>
      <c r="E27" s="9">
        <v>500778.5</v>
      </c>
      <c r="F27" s="9">
        <v>517092.5</v>
      </c>
      <c r="G27" s="9">
        <v>687774.4</v>
      </c>
      <c r="H27" s="9">
        <v>500778.5</v>
      </c>
      <c r="I27" s="9">
        <v>517092.5</v>
      </c>
      <c r="J27" s="6">
        <f t="shared" si="1"/>
        <v>14200</v>
      </c>
      <c r="K27" s="6">
        <f t="shared" si="1"/>
        <v>0</v>
      </c>
      <c r="L27" s="6">
        <f t="shared" si="1"/>
        <v>0</v>
      </c>
    </row>
    <row r="28" spans="1:12" ht="15.75" x14ac:dyDescent="0.25">
      <c r="A28" s="3" t="s">
        <v>62</v>
      </c>
      <c r="B28" s="4" t="s">
        <v>66</v>
      </c>
      <c r="C28" s="5" t="s">
        <v>67</v>
      </c>
      <c r="D28" s="9">
        <v>93776.4</v>
      </c>
      <c r="E28" s="9">
        <v>37755</v>
      </c>
      <c r="F28" s="9">
        <v>37861.699999999997</v>
      </c>
      <c r="G28" s="9">
        <v>94115.4</v>
      </c>
      <c r="H28" s="9">
        <v>37755</v>
      </c>
      <c r="I28" s="9">
        <v>37861.699999999997</v>
      </c>
      <c r="J28" s="6">
        <f t="shared" si="1"/>
        <v>339</v>
      </c>
      <c r="K28" s="6">
        <f t="shared" si="1"/>
        <v>0</v>
      </c>
      <c r="L28" s="6">
        <f t="shared" si="1"/>
        <v>0</v>
      </c>
    </row>
    <row r="29" spans="1:12" ht="31.5" x14ac:dyDescent="0.25">
      <c r="A29" s="5" t="s">
        <v>65</v>
      </c>
      <c r="B29" s="4" t="s">
        <v>69</v>
      </c>
      <c r="C29" s="5" t="s">
        <v>70</v>
      </c>
      <c r="D29" s="9">
        <v>21801.5</v>
      </c>
      <c r="E29" s="9">
        <v>20408.099999999999</v>
      </c>
      <c r="F29" s="9">
        <v>20408.099999999999</v>
      </c>
      <c r="G29" s="9">
        <v>21801.5</v>
      </c>
      <c r="H29" s="9">
        <v>20408.099999999999</v>
      </c>
      <c r="I29" s="9">
        <v>20408.099999999999</v>
      </c>
      <c r="J29" s="6">
        <f t="shared" si="1"/>
        <v>0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68</v>
      </c>
      <c r="B30" s="4" t="s">
        <v>72</v>
      </c>
      <c r="C30" s="5" t="s">
        <v>73</v>
      </c>
      <c r="D30" s="9">
        <f t="shared" ref="D30:I30" si="5">D31+D33+D34+D35+D32</f>
        <v>557632.19999999995</v>
      </c>
      <c r="E30" s="9">
        <f t="shared" si="5"/>
        <v>543678.10000000009</v>
      </c>
      <c r="F30" s="9">
        <f t="shared" si="5"/>
        <v>538464.19999999995</v>
      </c>
      <c r="G30" s="9">
        <f t="shared" si="5"/>
        <v>560406.19999999995</v>
      </c>
      <c r="H30" s="9">
        <f t="shared" si="5"/>
        <v>543678.10000000009</v>
      </c>
      <c r="I30" s="9">
        <f t="shared" si="5"/>
        <v>538464.24</v>
      </c>
      <c r="J30" s="6">
        <f t="shared" si="1"/>
        <v>2774</v>
      </c>
      <c r="K30" s="6">
        <f t="shared" si="1"/>
        <v>0</v>
      </c>
      <c r="L30" s="6">
        <f t="shared" si="1"/>
        <v>4.0000000037252903E-2</v>
      </c>
    </row>
    <row r="31" spans="1:12" ht="15.75" x14ac:dyDescent="0.25">
      <c r="A31" s="3" t="s">
        <v>71</v>
      </c>
      <c r="B31" s="4" t="s">
        <v>75</v>
      </c>
      <c r="C31" s="5" t="s">
        <v>76</v>
      </c>
      <c r="D31" s="9">
        <v>141959.79999999999</v>
      </c>
      <c r="E31" s="9">
        <v>129889.1</v>
      </c>
      <c r="F31" s="9">
        <v>129616.6</v>
      </c>
      <c r="G31" s="9">
        <v>144132.9</v>
      </c>
      <c r="H31" s="9">
        <v>129889.1</v>
      </c>
      <c r="I31" s="9">
        <v>129616.64</v>
      </c>
      <c r="J31" s="6">
        <f t="shared" si="1"/>
        <v>2173.1000000000058</v>
      </c>
      <c r="K31" s="6">
        <f t="shared" si="1"/>
        <v>0</v>
      </c>
      <c r="L31" s="6">
        <f t="shared" si="1"/>
        <v>3.9999999993597157E-2</v>
      </c>
    </row>
    <row r="32" spans="1:12" ht="15.75" x14ac:dyDescent="0.25">
      <c r="A32" s="3" t="s">
        <v>74</v>
      </c>
      <c r="B32" s="4" t="s">
        <v>78</v>
      </c>
      <c r="C32" s="5" t="s">
        <v>79</v>
      </c>
      <c r="D32" s="9">
        <v>241099.5</v>
      </c>
      <c r="E32" s="9">
        <v>251248.8</v>
      </c>
      <c r="F32" s="9">
        <v>245246.8</v>
      </c>
      <c r="G32" s="9">
        <v>241599.2</v>
      </c>
      <c r="H32" s="9">
        <v>251248.8</v>
      </c>
      <c r="I32" s="9">
        <v>245246.8</v>
      </c>
      <c r="J32" s="6">
        <f t="shared" si="1"/>
        <v>499.70000000001164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77</v>
      </c>
      <c r="B33" s="4" t="s">
        <v>132</v>
      </c>
      <c r="C33" s="5" t="s">
        <v>133</v>
      </c>
      <c r="D33" s="9">
        <v>96607.7</v>
      </c>
      <c r="E33" s="9">
        <v>84068.3</v>
      </c>
      <c r="F33" s="9">
        <v>86010.9</v>
      </c>
      <c r="G33" s="9">
        <v>96713.9</v>
      </c>
      <c r="H33" s="9">
        <v>84068.3</v>
      </c>
      <c r="I33" s="9">
        <v>86010.9</v>
      </c>
      <c r="J33" s="6">
        <f t="shared" si="1"/>
        <v>106.19999999999709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80</v>
      </c>
      <c r="B34" s="4" t="s">
        <v>81</v>
      </c>
      <c r="C34" s="5" t="s">
        <v>82</v>
      </c>
      <c r="D34" s="9">
        <v>21344.5</v>
      </c>
      <c r="E34" s="9">
        <v>18946.900000000001</v>
      </c>
      <c r="F34" s="9">
        <v>18946.900000000001</v>
      </c>
      <c r="G34" s="9">
        <v>21339.5</v>
      </c>
      <c r="H34" s="9">
        <v>18946.900000000001</v>
      </c>
      <c r="I34" s="9">
        <v>18946.900000000001</v>
      </c>
      <c r="J34" s="6">
        <f t="shared" si="1"/>
        <v>-5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83</v>
      </c>
      <c r="B35" s="4" t="s">
        <v>84</v>
      </c>
      <c r="C35" s="5" t="s">
        <v>85</v>
      </c>
      <c r="D35" s="9">
        <v>56620.7</v>
      </c>
      <c r="E35" s="9">
        <v>59525</v>
      </c>
      <c r="F35" s="9">
        <v>58643</v>
      </c>
      <c r="G35" s="9">
        <v>56620.7</v>
      </c>
      <c r="H35" s="9">
        <v>59525</v>
      </c>
      <c r="I35" s="9">
        <v>58643</v>
      </c>
      <c r="J35" s="6">
        <f t="shared" si="1"/>
        <v>0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86</v>
      </c>
      <c r="B36" s="4" t="s">
        <v>87</v>
      </c>
      <c r="C36" s="5" t="s">
        <v>88</v>
      </c>
      <c r="D36" s="9">
        <f t="shared" ref="D36:I36" si="6">D37+D38</f>
        <v>147717.40000000002</v>
      </c>
      <c r="E36" s="9">
        <f t="shared" si="6"/>
        <v>117752.1</v>
      </c>
      <c r="F36" s="9">
        <f t="shared" si="6"/>
        <v>181560.3</v>
      </c>
      <c r="G36" s="9">
        <f t="shared" si="6"/>
        <v>148771.59999999998</v>
      </c>
      <c r="H36" s="9">
        <f t="shared" si="6"/>
        <v>117752.41</v>
      </c>
      <c r="I36" s="9">
        <f t="shared" si="6"/>
        <v>181560.6</v>
      </c>
      <c r="J36" s="6">
        <f t="shared" si="1"/>
        <v>1054.1999999999534</v>
      </c>
      <c r="K36" s="6">
        <f t="shared" si="1"/>
        <v>0.30999999999767169</v>
      </c>
      <c r="L36" s="6">
        <f t="shared" si="1"/>
        <v>0.3000000000174623</v>
      </c>
    </row>
    <row r="37" spans="1:12" ht="15.75" x14ac:dyDescent="0.25">
      <c r="A37" s="5" t="s">
        <v>89</v>
      </c>
      <c r="B37" s="4" t="s">
        <v>90</v>
      </c>
      <c r="C37" s="5" t="s">
        <v>91</v>
      </c>
      <c r="D37" s="9">
        <v>97887.1</v>
      </c>
      <c r="E37" s="9">
        <v>73393.7</v>
      </c>
      <c r="F37" s="9">
        <v>137201.9</v>
      </c>
      <c r="G37" s="9">
        <v>98668.9</v>
      </c>
      <c r="H37" s="9">
        <v>73394.009999999995</v>
      </c>
      <c r="I37" s="9">
        <v>137202.20000000001</v>
      </c>
      <c r="J37" s="6">
        <f t="shared" si="1"/>
        <v>781.79999999998836</v>
      </c>
      <c r="K37" s="6">
        <f t="shared" si="1"/>
        <v>0.30999999999767169</v>
      </c>
      <c r="L37" s="6">
        <f t="shared" si="1"/>
        <v>0.3000000000174623</v>
      </c>
    </row>
    <row r="38" spans="1:12" ht="15.75" x14ac:dyDescent="0.25">
      <c r="A38" s="3" t="s">
        <v>92</v>
      </c>
      <c r="B38" s="4" t="s">
        <v>93</v>
      </c>
      <c r="C38" s="5" t="s">
        <v>94</v>
      </c>
      <c r="D38" s="9">
        <v>49830.3</v>
      </c>
      <c r="E38" s="9">
        <v>44358.400000000001</v>
      </c>
      <c r="F38" s="9">
        <v>44358.400000000001</v>
      </c>
      <c r="G38" s="9">
        <v>50102.7</v>
      </c>
      <c r="H38" s="9">
        <v>44358.400000000001</v>
      </c>
      <c r="I38" s="9">
        <v>44358.400000000001</v>
      </c>
      <c r="J38" s="6">
        <f t="shared" si="1"/>
        <v>272.39999999999418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95</v>
      </c>
      <c r="B39" s="4" t="s">
        <v>96</v>
      </c>
      <c r="C39" s="5" t="s">
        <v>97</v>
      </c>
      <c r="D39" s="9">
        <f t="shared" ref="D39:I39" si="7">D40+D41+D42+D43+D44</f>
        <v>85487.54</v>
      </c>
      <c r="E39" s="9">
        <f t="shared" si="7"/>
        <v>72512.5</v>
      </c>
      <c r="F39" s="9">
        <f t="shared" si="7"/>
        <v>75240.899999999994</v>
      </c>
      <c r="G39" s="9">
        <f t="shared" si="7"/>
        <v>85487.54</v>
      </c>
      <c r="H39" s="9">
        <f t="shared" si="7"/>
        <v>72512.5</v>
      </c>
      <c r="I39" s="9">
        <f t="shared" si="7"/>
        <v>75240.899999999994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98</v>
      </c>
      <c r="B40" s="4" t="s">
        <v>99</v>
      </c>
      <c r="C40" s="5" t="s">
        <v>100</v>
      </c>
      <c r="D40" s="9">
        <v>1270</v>
      </c>
      <c r="E40" s="9">
        <v>1270</v>
      </c>
      <c r="F40" s="9">
        <v>1270</v>
      </c>
      <c r="G40" s="9">
        <v>1270</v>
      </c>
      <c r="H40" s="9">
        <v>1270</v>
      </c>
      <c r="I40" s="9">
        <v>1270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101</v>
      </c>
      <c r="B41" s="4" t="s">
        <v>102</v>
      </c>
      <c r="C41" s="5" t="s">
        <v>103</v>
      </c>
      <c r="D41" s="9">
        <v>32413.3</v>
      </c>
      <c r="E41" s="9">
        <v>28317.599999999999</v>
      </c>
      <c r="F41" s="9">
        <v>28317.599999999999</v>
      </c>
      <c r="G41" s="9">
        <v>32413.3</v>
      </c>
      <c r="H41" s="9">
        <v>28317.599999999999</v>
      </c>
      <c r="I41" s="9">
        <v>28317.599999999999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104</v>
      </c>
      <c r="B42" s="4" t="s">
        <v>105</v>
      </c>
      <c r="C42" s="5" t="s">
        <v>106</v>
      </c>
      <c r="D42" s="9">
        <v>25101.5</v>
      </c>
      <c r="E42" s="9">
        <v>23101</v>
      </c>
      <c r="F42" s="9">
        <v>23101</v>
      </c>
      <c r="G42" s="9">
        <v>25101.5</v>
      </c>
      <c r="H42" s="9">
        <v>23101</v>
      </c>
      <c r="I42" s="9">
        <v>23101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107</v>
      </c>
      <c r="B43" s="4" t="s">
        <v>108</v>
      </c>
      <c r="C43" s="5" t="s">
        <v>109</v>
      </c>
      <c r="D43" s="9">
        <v>7310.9</v>
      </c>
      <c r="E43" s="9">
        <v>1854.2</v>
      </c>
      <c r="F43" s="9">
        <v>4582.6000000000004</v>
      </c>
      <c r="G43" s="9">
        <v>7310.9</v>
      </c>
      <c r="H43" s="9">
        <v>1854.2</v>
      </c>
      <c r="I43" s="9">
        <v>4582.6000000000004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110</v>
      </c>
      <c r="B44" s="4" t="s">
        <v>111</v>
      </c>
      <c r="C44" s="5" t="s">
        <v>112</v>
      </c>
      <c r="D44" s="9">
        <v>19391.84</v>
      </c>
      <c r="E44" s="9">
        <v>17969.7</v>
      </c>
      <c r="F44" s="9">
        <v>17969.7</v>
      </c>
      <c r="G44" s="9">
        <v>19391.84</v>
      </c>
      <c r="H44" s="9">
        <v>17969.7</v>
      </c>
      <c r="I44" s="9">
        <v>17969.7</v>
      </c>
      <c r="J44" s="6">
        <f t="shared" si="1"/>
        <v>0</v>
      </c>
      <c r="K44" s="6">
        <f t="shared" si="1"/>
        <v>0</v>
      </c>
      <c r="L44" s="6">
        <f t="shared" si="1"/>
        <v>0</v>
      </c>
    </row>
    <row r="45" spans="1:12" ht="15.75" x14ac:dyDescent="0.25">
      <c r="A45" s="5" t="s">
        <v>113</v>
      </c>
      <c r="B45" s="4" t="s">
        <v>114</v>
      </c>
      <c r="C45" s="5" t="s">
        <v>115</v>
      </c>
      <c r="D45" s="9">
        <f t="shared" ref="D45:I45" si="8">D46+D47</f>
        <v>67231</v>
      </c>
      <c r="E45" s="9">
        <f t="shared" si="8"/>
        <v>64850.899999999994</v>
      </c>
      <c r="F45" s="9">
        <f t="shared" si="8"/>
        <v>64850.899999999994</v>
      </c>
      <c r="G45" s="9">
        <f t="shared" si="8"/>
        <v>66737.100000000006</v>
      </c>
      <c r="H45" s="9">
        <f t="shared" si="8"/>
        <v>64850.899999999994</v>
      </c>
      <c r="I45" s="9">
        <f t="shared" si="8"/>
        <v>64850.899999999994</v>
      </c>
      <c r="J45" s="6">
        <f t="shared" si="1"/>
        <v>-493.89999999999418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116</v>
      </c>
      <c r="B46" s="4" t="s">
        <v>117</v>
      </c>
      <c r="C46" s="5" t="s">
        <v>118</v>
      </c>
      <c r="D46" s="11">
        <v>52627.5</v>
      </c>
      <c r="E46" s="11">
        <v>50528.1</v>
      </c>
      <c r="F46" s="11">
        <v>50528.1</v>
      </c>
      <c r="G46" s="11">
        <v>52139.6</v>
      </c>
      <c r="H46" s="11">
        <v>50528.1</v>
      </c>
      <c r="I46" s="11">
        <v>50528.1</v>
      </c>
      <c r="J46" s="6">
        <f t="shared" si="1"/>
        <v>-487.90000000000146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119</v>
      </c>
      <c r="B47" s="4" t="s">
        <v>134</v>
      </c>
      <c r="C47" s="5" t="s">
        <v>135</v>
      </c>
      <c r="D47" s="11">
        <v>14603.5</v>
      </c>
      <c r="E47" s="11">
        <v>14322.8</v>
      </c>
      <c r="F47" s="11">
        <v>14322.8</v>
      </c>
      <c r="G47" s="11">
        <v>14597.5</v>
      </c>
      <c r="H47" s="11">
        <v>14322.8</v>
      </c>
      <c r="I47" s="11">
        <v>14322.8</v>
      </c>
      <c r="J47" s="6">
        <f t="shared" si="1"/>
        <v>-6</v>
      </c>
      <c r="K47" s="6">
        <f t="shared" si="1"/>
        <v>0</v>
      </c>
      <c r="L47" s="6">
        <f t="shared" si="1"/>
        <v>0</v>
      </c>
    </row>
    <row r="48" spans="1:12" ht="15.75" x14ac:dyDescent="0.25">
      <c r="A48" s="3" t="s">
        <v>122</v>
      </c>
      <c r="B48" s="4" t="s">
        <v>120</v>
      </c>
      <c r="C48" s="5" t="s">
        <v>121</v>
      </c>
      <c r="D48" s="9">
        <f t="shared" ref="D48:I48" si="9">D49</f>
        <v>24468.7</v>
      </c>
      <c r="E48" s="9">
        <f t="shared" si="9"/>
        <v>23942</v>
      </c>
      <c r="F48" s="9">
        <f t="shared" si="9"/>
        <v>23961</v>
      </c>
      <c r="G48" s="9">
        <f t="shared" si="9"/>
        <v>24468.7</v>
      </c>
      <c r="H48" s="9">
        <f t="shared" si="9"/>
        <v>23942</v>
      </c>
      <c r="I48" s="9">
        <f t="shared" si="9"/>
        <v>23961</v>
      </c>
      <c r="J48" s="6">
        <f t="shared" ref="J48:L53" si="10">G48-D48</f>
        <v>0</v>
      </c>
      <c r="K48" s="6">
        <f t="shared" si="10"/>
        <v>0</v>
      </c>
      <c r="L48" s="6">
        <f t="shared" si="10"/>
        <v>0</v>
      </c>
    </row>
    <row r="49" spans="1:12" ht="15.75" x14ac:dyDescent="0.25">
      <c r="A49" s="3" t="s">
        <v>136</v>
      </c>
      <c r="B49" s="4" t="s">
        <v>123</v>
      </c>
      <c r="C49" s="5" t="s">
        <v>124</v>
      </c>
      <c r="D49" s="9">
        <v>24468.7</v>
      </c>
      <c r="E49" s="9">
        <v>23942</v>
      </c>
      <c r="F49" s="9">
        <v>23961</v>
      </c>
      <c r="G49" s="9">
        <v>24468.7</v>
      </c>
      <c r="H49" s="9">
        <v>23942</v>
      </c>
      <c r="I49" s="9">
        <v>23961</v>
      </c>
      <c r="J49" s="6">
        <f t="shared" si="10"/>
        <v>0</v>
      </c>
      <c r="K49" s="6">
        <f t="shared" si="10"/>
        <v>0</v>
      </c>
      <c r="L49" s="6">
        <f t="shared" si="10"/>
        <v>0</v>
      </c>
    </row>
    <row r="50" spans="1:12" ht="15.75" customHeight="1" x14ac:dyDescent="0.25">
      <c r="A50" s="3" t="s">
        <v>137</v>
      </c>
      <c r="B50" s="4" t="s">
        <v>138</v>
      </c>
      <c r="C50" s="5" t="s">
        <v>139</v>
      </c>
      <c r="D50" s="9">
        <f t="shared" ref="D50:I50" si="11">D51</f>
        <v>18000</v>
      </c>
      <c r="E50" s="9">
        <f t="shared" si="11"/>
        <v>9600</v>
      </c>
      <c r="F50" s="9">
        <f t="shared" si="11"/>
        <v>9600</v>
      </c>
      <c r="G50" s="9">
        <f t="shared" si="11"/>
        <v>18000</v>
      </c>
      <c r="H50" s="9">
        <f t="shared" si="11"/>
        <v>9600</v>
      </c>
      <c r="I50" s="9">
        <f t="shared" si="11"/>
        <v>9600</v>
      </c>
      <c r="J50" s="6">
        <f t="shared" si="10"/>
        <v>0</v>
      </c>
      <c r="K50" s="6">
        <f t="shared" si="10"/>
        <v>0</v>
      </c>
      <c r="L50" s="6">
        <f t="shared" si="10"/>
        <v>0</v>
      </c>
    </row>
    <row r="51" spans="1:12" ht="31.5" x14ac:dyDescent="0.25">
      <c r="A51" s="5" t="s">
        <v>140</v>
      </c>
      <c r="B51" s="4" t="s">
        <v>138</v>
      </c>
      <c r="C51" s="5" t="s">
        <v>141</v>
      </c>
      <c r="D51" s="9">
        <v>18000</v>
      </c>
      <c r="E51" s="9">
        <v>9600</v>
      </c>
      <c r="F51" s="9">
        <v>9600</v>
      </c>
      <c r="G51" s="9">
        <v>18000</v>
      </c>
      <c r="H51" s="9">
        <v>9600</v>
      </c>
      <c r="I51" s="9">
        <v>9600</v>
      </c>
      <c r="J51" s="6">
        <f t="shared" si="10"/>
        <v>0</v>
      </c>
      <c r="K51" s="6">
        <f t="shared" si="10"/>
        <v>0</v>
      </c>
      <c r="L51" s="6">
        <f t="shared" si="10"/>
        <v>0</v>
      </c>
    </row>
    <row r="52" spans="1:12" ht="15.75" x14ac:dyDescent="0.25">
      <c r="A52" s="3" t="s">
        <v>154</v>
      </c>
      <c r="B52" s="4" t="s">
        <v>149</v>
      </c>
      <c r="C52" s="5"/>
      <c r="D52" s="9">
        <v>0</v>
      </c>
      <c r="E52" s="9">
        <v>121801</v>
      </c>
      <c r="F52" s="9">
        <v>163874.70000000001</v>
      </c>
      <c r="G52" s="9">
        <v>0</v>
      </c>
      <c r="H52" s="9">
        <v>121801</v>
      </c>
      <c r="I52" s="9">
        <v>163874.70000000001</v>
      </c>
      <c r="J52" s="6">
        <f t="shared" si="10"/>
        <v>0</v>
      </c>
      <c r="K52" s="6">
        <f t="shared" si="10"/>
        <v>0</v>
      </c>
      <c r="L52" s="6">
        <f t="shared" si="10"/>
        <v>0</v>
      </c>
    </row>
    <row r="53" spans="1:12" ht="15.75" x14ac:dyDescent="0.25">
      <c r="A53" s="17" t="s">
        <v>142</v>
      </c>
      <c r="B53" s="17"/>
      <c r="C53" s="12"/>
      <c r="D53" s="9">
        <f t="shared" ref="D53:I53" si="12">D6+D14+D16+D20+D25+D30+D36+D39+D45+D48+D52+D50</f>
        <v>2261523.8400000003</v>
      </c>
      <c r="E53" s="9">
        <f t="shared" si="12"/>
        <v>1999737.1</v>
      </c>
      <c r="F53" s="9">
        <f t="shared" si="12"/>
        <v>2062492.9999999998</v>
      </c>
      <c r="G53" s="9">
        <f t="shared" si="12"/>
        <v>2282340.2400000002</v>
      </c>
      <c r="H53" s="9">
        <f t="shared" si="12"/>
        <v>1999737.41</v>
      </c>
      <c r="I53" s="9">
        <f t="shared" si="12"/>
        <v>2062493.3399999999</v>
      </c>
      <c r="J53" s="6">
        <f t="shared" si="10"/>
        <v>20816.399999999907</v>
      </c>
      <c r="K53" s="6">
        <f t="shared" si="10"/>
        <v>0.30999999982304871</v>
      </c>
      <c r="L53" s="6">
        <f t="shared" si="10"/>
        <v>0.34000000008381903</v>
      </c>
    </row>
  </sheetData>
  <mergeCells count="2">
    <mergeCell ref="B2:K2"/>
    <mergeCell ref="A53:B5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0с1 (11)</vt:lpstr>
      <vt:lpstr>1с2 (10)</vt:lpstr>
      <vt:lpstr>2с3 (9)</vt:lpstr>
      <vt:lpstr>3с4 (8)</vt:lpstr>
      <vt:lpstr>4с5 (7)</vt:lpstr>
      <vt:lpstr>5с6 (6)</vt:lpstr>
      <vt:lpstr>6с7 (5)</vt:lpstr>
      <vt:lpstr>7с8 (4)</vt:lpstr>
      <vt:lpstr>8с9 (3)</vt:lpstr>
      <vt:lpstr>9с10 (2)</vt:lpstr>
      <vt:lpstr>10с11</vt:lpstr>
      <vt:lpstr>11с12 (3)</vt:lpstr>
      <vt:lpstr>12с13 (2)</vt:lpstr>
      <vt:lpstr>13с14</vt:lpstr>
      <vt:lpstr>14с15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2019-04-24T03:02:08Z</dcterms:modified>
</cp:coreProperties>
</file>